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c8fde7f93a38b4a6/My Documents/Roleplaying/ThirteenthAge/"/>
    </mc:Choice>
  </mc:AlternateContent>
  <xr:revisionPtr revIDLastSave="13" documentId="8_{9613AB30-EB2C-47F6-BD34-37462B0A32DD}" xr6:coauthVersionLast="47" xr6:coauthVersionMax="47" xr10:uidLastSave="{C77E6B16-D801-4950-8FB7-489B89B3DEE2}"/>
  <bookViews>
    <workbookView xWindow="-110" yWindow="-110" windowWidth="19420" windowHeight="10560" xr2:uid="{9ECC9215-37FA-4CE5-AC8C-6526F6EC9F31}"/>
  </bookViews>
  <sheets>
    <sheet name="Character" sheetId="1" r:id="rId1"/>
    <sheet name="Ability Scores" sheetId="3" r:id="rId2"/>
    <sheet name="Lookups" sheetId="2" r:id="rId3"/>
  </sheets>
  <definedNames>
    <definedName name="AC_magic_bonus">Character!$B$24</definedName>
    <definedName name="AC_Mod">Character!$H$24</definedName>
    <definedName name="Barbarian_ability_bonuses">Lookups!$I$2:$J$2</definedName>
    <definedName name="Barbarian_melee_skills">Lookups!$F$2</definedName>
    <definedName name="Bard_Ability_Bonuses">Lookups!$I$3:$J$3</definedName>
    <definedName name="Bard_melee_skills">Lookups!$F$3:$G$3</definedName>
    <definedName name="Base_AC_From_Armour">Character!$B$22</definedName>
    <definedName name="CHA">Character!$G$15</definedName>
    <definedName name="CHA_MOD">Character!$G$16</definedName>
    <definedName name="CHA_SCM">Character!$G$17</definedName>
    <definedName name="Cleric_ability_bonuses">Lookups!$I$4:$J$4</definedName>
    <definedName name="Cleric_melee_skills">Lookups!$F$4</definedName>
    <definedName name="CON">Character!$D$15</definedName>
    <definedName name="CON_Mod">Character!$D$16</definedName>
    <definedName name="CON_SCM">Character!$D$17</definedName>
    <definedName name="DEX">Character!$C$15</definedName>
    <definedName name="DEX_MOD">Character!$C$16</definedName>
    <definedName name="DEX_SCM">Character!$C$17</definedName>
    <definedName name="Druid_Ability_Bonuses">Lookups!$I$11:$K$11</definedName>
    <definedName name="Druid_melee_skills">Lookups!$F$11:$G$11</definedName>
    <definedName name="Fighter_Ability_Bonuses">Lookups!$I$5:$J$5</definedName>
    <definedName name="Fighter_melee_skills">Lookups!$F$5</definedName>
    <definedName name="INT">Character!$E$15</definedName>
    <definedName name="INT_MOD">Character!$E$16</definedName>
    <definedName name="INT_SCM">Character!$E$17</definedName>
    <definedName name="Level">Character!$B$4</definedName>
    <definedName name="MD_magic_bonus">Character!$B$25</definedName>
    <definedName name="MD_Mod">Character!$H$25</definedName>
    <definedName name="melee_atk_skills">Table1[[Melee Atk 1]:[Melee Atk 2]]</definedName>
    <definedName name="Melee_Damage_Die">Character!$G$30</definedName>
    <definedName name="melee_item_magic_bonus">Character!$C$30</definedName>
    <definedName name="Missile_Damage_Die">Character!$G$31</definedName>
    <definedName name="missile_magic_bonus">Character!$C$31</definedName>
    <definedName name="Paladin_ability_bonuses">Lookups!$I$6:$J$6</definedName>
    <definedName name="Paladin_melee_skills">Lookups!$F$6</definedName>
    <definedName name="PD_magic_bonus">Character!$B$26</definedName>
    <definedName name="PD_Mod">Character!$H$26</definedName>
    <definedName name="Profession">Character!$B$3</definedName>
    <definedName name="Ranger_ability_bonuses">Lookups!$I$7:$J$7</definedName>
    <definedName name="Ranger_melee_skills">Lookups!$F$7:$G$7</definedName>
    <definedName name="Rogue_ability_bonuses">Lookups!$I$8:$J$8</definedName>
    <definedName name="Rogue_melee_skills">Lookups!$F$8</definedName>
    <definedName name="Sorcerer_ability_bonuses">Lookups!$I$9:$J$9</definedName>
    <definedName name="Sorcerer_melee_skills">Lookups!$F$9</definedName>
    <definedName name="STR">Character!$B$15</definedName>
    <definedName name="STR_Mod">Character!$B$16</definedName>
    <definedName name="STR_SCM">Character!$B$17</definedName>
    <definedName name="STR_SkillCheckMod">Character!$B$17</definedName>
    <definedName name="WIS">Character!$F$15</definedName>
    <definedName name="WIS_MOD">Character!$F$16</definedName>
    <definedName name="WIS_SCM">Character!$F$17</definedName>
    <definedName name="Wizard_ability_bonuses">Lookups!$I$10:$J$10</definedName>
    <definedName name="Wizard_melee_skills">Lookups!$F$10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1" l="1"/>
  <c r="D13" i="1"/>
  <c r="E13" i="1"/>
  <c r="F13" i="1"/>
  <c r="G13" i="1"/>
  <c r="B13" i="1"/>
  <c r="C12" i="1"/>
  <c r="D12" i="1"/>
  <c r="E12" i="1"/>
  <c r="F12" i="1"/>
  <c r="G12" i="1"/>
  <c r="B12" i="1"/>
  <c r="C11" i="1"/>
  <c r="D4" i="1"/>
  <c r="D11" i="1"/>
  <c r="E11" i="1"/>
  <c r="F11" i="1"/>
  <c r="G11" i="1"/>
  <c r="B11" i="1"/>
  <c r="C27" i="1"/>
  <c r="J9" i="3"/>
  <c r="J10" i="3"/>
  <c r="J11" i="3"/>
  <c r="J12" i="3"/>
  <c r="J13" i="3"/>
  <c r="J8" i="3"/>
  <c r="C18" i="3"/>
  <c r="D18" i="3"/>
  <c r="E18" i="3"/>
  <c r="F18" i="3"/>
  <c r="G18" i="3"/>
  <c r="H18" i="3"/>
  <c r="I18" i="3"/>
  <c r="J18" i="3"/>
  <c r="K18" i="3"/>
  <c r="L18" i="3"/>
  <c r="B18" i="3"/>
  <c r="E15" i="1" l="1"/>
  <c r="E16" i="1" s="1"/>
  <c r="B15" i="1"/>
  <c r="B16" i="1" s="1"/>
  <c r="H30" i="1" s="1"/>
  <c r="D15" i="1"/>
  <c r="D16" i="1" s="1"/>
  <c r="G15" i="1"/>
  <c r="G16" i="1" s="1"/>
  <c r="G17" i="1" s="1"/>
  <c r="C15" i="1"/>
  <c r="C16" i="1" s="1"/>
  <c r="H31" i="1" s="1"/>
  <c r="F15" i="1"/>
  <c r="F16" i="1" s="1"/>
  <c r="F17" i="1" s="1"/>
  <c r="K6" i="3"/>
  <c r="B20" i="1" l="1"/>
  <c r="F20" i="1" s="1"/>
  <c r="D27" i="1"/>
  <c r="D17" i="1"/>
  <c r="B17" i="1"/>
  <c r="F30" i="1" s="1"/>
  <c r="H24" i="1"/>
  <c r="C24" i="1" s="1"/>
  <c r="H26" i="1"/>
  <c r="C26" i="1" s="1"/>
  <c r="C17" i="1"/>
  <c r="F31" i="1" s="1"/>
  <c r="E17" i="1"/>
  <c r="H25" i="1"/>
  <c r="C25" i="1" s="1"/>
</calcChain>
</file>

<file path=xl/sharedStrings.xml><?xml version="1.0" encoding="utf-8"?>
<sst xmlns="http://schemas.openxmlformats.org/spreadsheetml/2006/main" count="179" uniqueCount="95">
  <si>
    <t>Profession</t>
  </si>
  <si>
    <t>Professions</t>
  </si>
  <si>
    <t>Cleric</t>
  </si>
  <si>
    <t>Fighter</t>
  </si>
  <si>
    <t>Rogue</t>
  </si>
  <si>
    <t>Paladin</t>
  </si>
  <si>
    <t>Bard</t>
  </si>
  <si>
    <t>Ranger</t>
  </si>
  <si>
    <t>Sorcerer</t>
  </si>
  <si>
    <t>Wizard</t>
  </si>
  <si>
    <t>Base hp</t>
  </si>
  <si>
    <t>Recovery die</t>
  </si>
  <si>
    <t>Base PD</t>
  </si>
  <si>
    <t>Base MD</t>
  </si>
  <si>
    <t>d10</t>
  </si>
  <si>
    <t>Missile Atk</t>
  </si>
  <si>
    <t>Ability bonus 1</t>
  </si>
  <si>
    <t>Ability bonus 2</t>
  </si>
  <si>
    <t>STR</t>
  </si>
  <si>
    <t>DEX</t>
  </si>
  <si>
    <t>CON</t>
  </si>
  <si>
    <t>Abilities</t>
  </si>
  <si>
    <t>INT</t>
  </si>
  <si>
    <t>WIS</t>
  </si>
  <si>
    <t>CHA</t>
  </si>
  <si>
    <t>d8</t>
  </si>
  <si>
    <t>d6</t>
  </si>
  <si>
    <t>Score</t>
  </si>
  <si>
    <t>Level</t>
  </si>
  <si>
    <t>Tier</t>
  </si>
  <si>
    <t>Adventurer</t>
  </si>
  <si>
    <t>Champion</t>
  </si>
  <si>
    <t>Epic</t>
  </si>
  <si>
    <t>Skill Check Modifier</t>
  </si>
  <si>
    <t>hp Multiplier</t>
  </si>
  <si>
    <t>AC</t>
  </si>
  <si>
    <t>MD</t>
  </si>
  <si>
    <t>PD</t>
  </si>
  <si>
    <t>Barbarian</t>
  </si>
  <si>
    <t>Profession Bonus</t>
  </si>
  <si>
    <t>ABILITIES</t>
  </si>
  <si>
    <t>Adventurer Bonus</t>
  </si>
  <si>
    <t>Base Score</t>
  </si>
  <si>
    <t>Roll 'Em!</t>
  </si>
  <si>
    <t>Point Buy</t>
  </si>
  <si>
    <t>OR</t>
  </si>
  <si>
    <t>Points Cost</t>
  </si>
  <si>
    <t>Modifier</t>
  </si>
  <si>
    <t>Point Buy Table</t>
  </si>
  <si>
    <t>ASSIGNED SCORES</t>
  </si>
  <si>
    <t xml:space="preserve">Remaining Points: </t>
  </si>
  <si>
    <t>Level-up Bonuses</t>
  </si>
  <si>
    <t>(must be different!)</t>
  </si>
  <si>
    <t>DEFENCES</t>
  </si>
  <si>
    <t>Mod</t>
  </si>
  <si>
    <t>Base AC From Armour</t>
  </si>
  <si>
    <t>BASICS</t>
  </si>
  <si>
    <t>Hit Points</t>
  </si>
  <si>
    <t>ATTACKS</t>
  </si>
  <si>
    <t>Melee</t>
  </si>
  <si>
    <t>Missile</t>
  </si>
  <si>
    <t>Recovery</t>
  </si>
  <si>
    <t>Damage Dice</t>
  </si>
  <si>
    <t>d4</t>
  </si>
  <si>
    <t>d12</t>
  </si>
  <si>
    <t>Base damage</t>
  </si>
  <si>
    <t>Druid</t>
  </si>
  <si>
    <t>Ability bonus 3</t>
  </si>
  <si>
    <t>Skill Check</t>
  </si>
  <si>
    <t>Melee Atk 2</t>
  </si>
  <si>
    <t>Melee Atk 1</t>
  </si>
  <si>
    <t>Tier_Multiplier</t>
  </si>
  <si>
    <t>Attack</t>
  </si>
  <si>
    <t>Damage</t>
  </si>
  <si>
    <t>d20</t>
  </si>
  <si>
    <t>Magic</t>
  </si>
  <si>
    <t>Choose a profession</t>
  </si>
  <si>
    <t>You start at level 1</t>
  </si>
  <si>
    <t>Follow the instructions on the Ability Scores sheet to get base scores</t>
  </si>
  <si>
    <t>Probably best to assign these after you have generated the base scores</t>
  </si>
  <si>
    <t>Base Ability Modifier</t>
  </si>
  <si>
    <t>These go on page 2 of the character sheet</t>
  </si>
  <si>
    <t>Notes</t>
  </si>
  <si>
    <t>These are the ones that matter! They go on page 1 of the character sheet.</t>
  </si>
  <si>
    <t>Your maximum hit points</t>
  </si>
  <si>
    <t>Specify any AC modifiers from magic items</t>
  </si>
  <si>
    <t>Specify any MD modifiers from magic items</t>
  </si>
  <si>
    <t>Specify any PD modifiers from magic items</t>
  </si>
  <si>
    <r>
      <t xml:space="preserve">Add </t>
    </r>
    <r>
      <rPr>
        <b/>
        <sz val="11"/>
        <color theme="1"/>
        <rFont val="Calibri"/>
        <family val="2"/>
        <scheme val="minor"/>
      </rPr>
      <t>+1</t>
    </r>
    <r>
      <rPr>
        <sz val="11"/>
        <color theme="1"/>
        <rFont val="Calibri"/>
        <family val="2"/>
        <scheme val="minor"/>
      </rPr>
      <t xml:space="preserve"> to 3 different Ability scores when you reach levels 4, 7 and 10</t>
    </r>
  </si>
  <si>
    <t xml:space="preserve">Skill check: Rogues and Druids can choose their melee Ability. </t>
  </si>
  <si>
    <t>Damage: Specify the damage die for your weapon</t>
  </si>
  <si>
    <t>-&gt;</t>
  </si>
  <si>
    <t>See Gear section of your profession description</t>
  </si>
  <si>
    <t>Staggered at:</t>
  </si>
  <si>
    <t>Magic: Specify modifiers from magic weapons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</si>
</sst>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_ ;\-0\ "/>
  </numFmts>
  <fonts count="6" x14ac:knownFonts="1">
    <font>
      <sz val="11"/>
      <color theme="1"/>
      <name val="Calibri"/>
      <family val="2"/>
      <scheme val="minor"/>
    </font>
    <font>
      <b/>
      <sz val="11"/>
      <color theme="1"/>
      <name val="Calibri"/>
      <family val="2"/>
      <scheme val="minor"/>
    </font>
    <font>
      <sz val="11"/>
      <color theme="0" tint="-0.499984740745262"/>
      <name val="Calibri"/>
      <family val="2"/>
      <scheme val="minor"/>
    </font>
    <font>
      <b/>
      <i/>
      <sz val="11"/>
      <color theme="1"/>
      <name val="Calibri"/>
      <family val="2"/>
      <scheme val="minor"/>
    </font>
    <font>
      <i/>
      <sz val="11"/>
      <color theme="1"/>
      <name val="Calibri"/>
      <family val="2"/>
      <scheme val="minor"/>
    </font>
    <font>
      <sz val="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Protection="1">
      <protection locked="0"/>
    </xf>
    <xf numFmtId="0" fontId="0" fillId="3" borderId="11" xfId="0" applyFill="1" applyBorder="1"/>
    <xf numFmtId="0" fontId="0" fillId="3" borderId="12" xfId="0" applyFill="1" applyBorder="1"/>
    <xf numFmtId="0" fontId="0" fillId="4" borderId="2" xfId="0" applyFill="1" applyBorder="1"/>
    <xf numFmtId="0" fontId="0" fillId="4" borderId="4" xfId="0" applyFill="1" applyBorder="1"/>
    <xf numFmtId="0" fontId="2" fillId="4" borderId="3" xfId="0" applyFont="1" applyFill="1" applyBorder="1"/>
    <xf numFmtId="164" fontId="2" fillId="3" borderId="0" xfId="0" applyNumberFormat="1" applyFont="1" applyFill="1"/>
    <xf numFmtId="164" fontId="2" fillId="3" borderId="10" xfId="0" applyNumberFormat="1" applyFont="1" applyFill="1" applyBorder="1"/>
    <xf numFmtId="0" fontId="2" fillId="0" borderId="0" xfId="0" applyFont="1"/>
    <xf numFmtId="0" fontId="1" fillId="3" borderId="8" xfId="0" applyFont="1" applyFill="1" applyBorder="1"/>
    <xf numFmtId="0" fontId="1" fillId="3" borderId="9" xfId="0" applyFont="1" applyFill="1" applyBorder="1"/>
    <xf numFmtId="0" fontId="1" fillId="3" borderId="1" xfId="0" applyFont="1" applyFill="1" applyBorder="1"/>
    <xf numFmtId="0" fontId="1" fillId="0" borderId="0" xfId="0" applyFont="1" applyAlignment="1">
      <alignment horizontal="center"/>
    </xf>
    <xf numFmtId="0" fontId="1" fillId="0" borderId="0" xfId="0" applyFont="1" applyAlignment="1">
      <alignment horizontal="center" vertical="center"/>
    </xf>
    <xf numFmtId="0" fontId="0" fillId="3" borderId="0" xfId="0" applyFill="1"/>
    <xf numFmtId="0" fontId="1" fillId="3" borderId="0" xfId="0" applyFont="1" applyFill="1"/>
    <xf numFmtId="164" fontId="1" fillId="3" borderId="0" xfId="0" applyNumberFormat="1" applyFont="1" applyFill="1"/>
    <xf numFmtId="164" fontId="1" fillId="0" borderId="0" xfId="0" applyNumberFormat="1" applyFont="1"/>
    <xf numFmtId="0" fontId="1" fillId="3" borderId="0" xfId="0" applyFont="1" applyFill="1" applyAlignment="1">
      <alignment horizontal="center" vertical="center"/>
    </xf>
    <xf numFmtId="0" fontId="3" fillId="0" borderId="0" xfId="0" applyFont="1"/>
    <xf numFmtId="0" fontId="2" fillId="0" borderId="0" xfId="0" applyFont="1" applyAlignment="1">
      <alignment horizontal="center"/>
    </xf>
    <xf numFmtId="164" fontId="2" fillId="3" borderId="0" xfId="0" applyNumberFormat="1" applyFont="1" applyFill="1" applyAlignment="1">
      <alignment horizontal="center"/>
    </xf>
    <xf numFmtId="0" fontId="4" fillId="0" borderId="0" xfId="0" applyFont="1"/>
    <xf numFmtId="0" fontId="3" fillId="0" borderId="0" xfId="0" applyFont="1" applyAlignment="1">
      <alignment horizontal="left"/>
    </xf>
    <xf numFmtId="164" fontId="1" fillId="3" borderId="0" xfId="0" applyNumberFormat="1" applyFont="1" applyFill="1" applyAlignment="1">
      <alignment horizontal="left"/>
    </xf>
    <xf numFmtId="0" fontId="1" fillId="3" borderId="0" xfId="0" quotePrefix="1" applyFont="1" applyFill="1"/>
    <xf numFmtId="164" fontId="1" fillId="3" borderId="0" xfId="0" applyNumberFormat="1" applyFont="1" applyFill="1" applyAlignment="1">
      <alignment horizontal="left" vertical="center"/>
    </xf>
    <xf numFmtId="0" fontId="0" fillId="3" borderId="0" xfId="0" applyFill="1" applyAlignment="1">
      <alignment vertical="center"/>
    </xf>
    <xf numFmtId="164" fontId="0" fillId="3" borderId="0" xfId="0" applyNumberFormat="1" applyFill="1" applyAlignment="1">
      <alignment vertical="center"/>
    </xf>
    <xf numFmtId="164" fontId="0" fillId="2" borderId="0" xfId="0" applyNumberFormat="1" applyFill="1" applyProtection="1">
      <protection locked="0"/>
    </xf>
    <xf numFmtId="0" fontId="0" fillId="2" borderId="0" xfId="0" applyFill="1" applyAlignment="1" applyProtection="1">
      <alignment horizontal="center"/>
      <protection locked="0"/>
    </xf>
    <xf numFmtId="0" fontId="0" fillId="2" borderId="0" xfId="0" applyFill="1" applyProtection="1">
      <protection locked="0"/>
    </xf>
    <xf numFmtId="0" fontId="1" fillId="2" borderId="0" xfId="0" applyFont="1" applyFill="1" applyAlignment="1" applyProtection="1">
      <alignment horizontal="center"/>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0" borderId="0" xfId="0" applyProtection="1">
      <protection locked="0"/>
    </xf>
    <xf numFmtId="164" fontId="0" fillId="2" borderId="0" xfId="0" applyNumberFormat="1" applyFill="1"/>
    <xf numFmtId="164" fontId="0" fillId="0" borderId="0" xfId="0" applyNumberFormat="1"/>
    <xf numFmtId="0" fontId="1" fillId="0" borderId="0" xfId="0" applyFont="1" applyProtection="1">
      <protection locked="0"/>
    </xf>
    <xf numFmtId="165" fontId="1" fillId="3" borderId="0" xfId="0" applyNumberFormat="1" applyFont="1" applyFill="1" applyAlignment="1">
      <alignment horizontal="center" vertical="center"/>
    </xf>
    <xf numFmtId="0" fontId="1" fillId="5" borderId="0" xfId="0" applyFont="1" applyFill="1"/>
    <xf numFmtId="0" fontId="0" fillId="5" borderId="0" xfId="0" applyFill="1"/>
    <xf numFmtId="0" fontId="0" fillId="5" borderId="0" xfId="0" quotePrefix="1" applyFill="1"/>
    <xf numFmtId="0" fontId="0" fillId="0" borderId="0" xfId="0" applyAlignment="1">
      <alignment horizontal="center"/>
    </xf>
  </cellXfs>
  <cellStyles count="1">
    <cellStyle name="Normal" xfId="0" builtinId="0"/>
  </cellStyles>
  <dxfs count="2">
    <dxf>
      <font>
        <color rgb="FF9C0006"/>
      </font>
      <fill>
        <patternFill>
          <bgColor rgb="FFFFC7CE"/>
        </patternFill>
      </fill>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184150</xdr:colOff>
      <xdr:row>0</xdr:row>
      <xdr:rowOff>57150</xdr:rowOff>
    </xdr:from>
    <xdr:to>
      <xdr:col>20</xdr:col>
      <xdr:colOff>12700</xdr:colOff>
      <xdr:row>3</xdr:row>
      <xdr:rowOff>152400</xdr:rowOff>
    </xdr:to>
    <xdr:sp macro="" textlink="">
      <xdr:nvSpPr>
        <xdr:cNvPr id="17" name="Callout: Line 16">
          <a:extLst>
            <a:ext uri="{FF2B5EF4-FFF2-40B4-BE49-F238E27FC236}">
              <a16:creationId xmlns:a16="http://schemas.microsoft.com/office/drawing/2014/main" id="{D68D50C5-826D-7487-FECC-9ED439CF9908}"/>
            </a:ext>
          </a:extLst>
        </xdr:cNvPr>
        <xdr:cNvSpPr/>
      </xdr:nvSpPr>
      <xdr:spPr>
        <a:xfrm>
          <a:off x="6978650" y="57150"/>
          <a:ext cx="3994150" cy="647700"/>
        </a:xfrm>
        <a:prstGeom prst="borderCallout1">
          <a:avLst>
            <a:gd name="adj1" fmla="val 51729"/>
            <a:gd name="adj2" fmla="val -1392"/>
            <a:gd name="adj3" fmla="val 125934"/>
            <a:gd name="adj4" fmla="val -150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effectLst/>
              <a:latin typeface="+mn-lt"/>
              <a:ea typeface="+mn-ea"/>
              <a:cs typeface="+mn-cs"/>
            </a:rPr>
            <a:t>2a. </a:t>
          </a:r>
          <a:r>
            <a:rPr lang="en-GB" sz="1100" b="1">
              <a:solidFill>
                <a:schemeClr val="lt1"/>
              </a:solidFill>
              <a:effectLst/>
              <a:latin typeface="+mn-lt"/>
              <a:ea typeface="+mn-ea"/>
              <a:cs typeface="+mn-cs"/>
            </a:rPr>
            <a:t>Point Buy</a:t>
          </a:r>
          <a:br>
            <a:rPr lang="en-GB" sz="1100">
              <a:solidFill>
                <a:schemeClr val="lt1"/>
              </a:solidFill>
              <a:effectLst/>
              <a:latin typeface="+mn-lt"/>
              <a:ea typeface="+mn-ea"/>
              <a:cs typeface="+mn-cs"/>
            </a:rPr>
          </a:br>
          <a:r>
            <a:rPr lang="en-GB" sz="1100">
              <a:solidFill>
                <a:schemeClr val="lt1"/>
              </a:solidFill>
              <a:effectLst/>
              <a:latin typeface="+mn-lt"/>
              <a:ea typeface="+mn-ea"/>
              <a:cs typeface="+mn-cs"/>
            </a:rPr>
            <a:t>Enter the 6 score</a:t>
          </a:r>
          <a:r>
            <a:rPr lang="en-GB" sz="1100" baseline="0">
              <a:solidFill>
                <a:schemeClr val="lt1"/>
              </a:solidFill>
              <a:effectLst/>
              <a:latin typeface="+mn-lt"/>
              <a:ea typeface="+mn-ea"/>
              <a:cs typeface="+mn-cs"/>
            </a:rPr>
            <a:t> values you would like (between 8 and 18) in the "Point Buy" green box. Remaining Points must not go below zero.</a:t>
          </a:r>
          <a:endParaRPr lang="en-GB">
            <a:effectLst/>
          </a:endParaRPr>
        </a:p>
        <a:p>
          <a:pPr algn="l"/>
          <a:endParaRPr lang="en-GB" sz="1100"/>
        </a:p>
      </xdr:txBody>
    </xdr:sp>
    <xdr:clientData/>
  </xdr:twoCellAnchor>
  <xdr:twoCellAnchor>
    <xdr:from>
      <xdr:col>1</xdr:col>
      <xdr:colOff>260350</xdr:colOff>
      <xdr:row>0</xdr:row>
      <xdr:rowOff>57150</xdr:rowOff>
    </xdr:from>
    <xdr:to>
      <xdr:col>6</xdr:col>
      <xdr:colOff>355600</xdr:colOff>
      <xdr:row>2</xdr:row>
      <xdr:rowOff>146050</xdr:rowOff>
    </xdr:to>
    <xdr:sp macro="" textlink="">
      <xdr:nvSpPr>
        <xdr:cNvPr id="18" name="Callout: Line 17">
          <a:extLst>
            <a:ext uri="{FF2B5EF4-FFF2-40B4-BE49-F238E27FC236}">
              <a16:creationId xmlns:a16="http://schemas.microsoft.com/office/drawing/2014/main" id="{BE8EB25D-3C91-39F7-65D8-2AD3D61789DC}"/>
            </a:ext>
          </a:extLst>
        </xdr:cNvPr>
        <xdr:cNvSpPr/>
      </xdr:nvSpPr>
      <xdr:spPr>
        <a:xfrm>
          <a:off x="958850" y="57150"/>
          <a:ext cx="3143250" cy="457200"/>
        </a:xfrm>
        <a:prstGeom prst="borderCallout1">
          <a:avLst>
            <a:gd name="adj1" fmla="val 26615"/>
            <a:gd name="adj2" fmla="val 100758"/>
            <a:gd name="adj3" fmla="val 244787"/>
            <a:gd name="adj4" fmla="val 1251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effectLst/>
              <a:latin typeface="+mn-lt"/>
              <a:ea typeface="+mn-ea"/>
              <a:cs typeface="+mn-cs"/>
            </a:rPr>
            <a:t>1. Choose</a:t>
          </a:r>
          <a:r>
            <a:rPr lang="en-GB" sz="1100" baseline="0">
              <a:solidFill>
                <a:schemeClr val="lt1"/>
              </a:solidFill>
              <a:effectLst/>
              <a:latin typeface="+mn-lt"/>
              <a:ea typeface="+mn-ea"/>
              <a:cs typeface="+mn-cs"/>
            </a:rPr>
            <a:t> EITHER the "Point Buy" OR "Roll 'Em!" method to generate scores. Go to </a:t>
          </a:r>
          <a:r>
            <a:rPr lang="en-GB" sz="1100" b="1" baseline="0">
              <a:solidFill>
                <a:schemeClr val="lt1"/>
              </a:solidFill>
              <a:effectLst/>
              <a:latin typeface="+mn-lt"/>
              <a:ea typeface="+mn-ea"/>
              <a:cs typeface="+mn-cs"/>
            </a:rPr>
            <a:t>2a</a:t>
          </a:r>
          <a:r>
            <a:rPr lang="en-GB" sz="1100" baseline="0">
              <a:solidFill>
                <a:schemeClr val="lt1"/>
              </a:solidFill>
              <a:effectLst/>
              <a:latin typeface="+mn-lt"/>
              <a:ea typeface="+mn-ea"/>
              <a:cs typeface="+mn-cs"/>
            </a:rPr>
            <a:t> or </a:t>
          </a:r>
          <a:r>
            <a:rPr lang="en-GB" sz="1100" b="1" baseline="0">
              <a:solidFill>
                <a:schemeClr val="lt1"/>
              </a:solidFill>
              <a:effectLst/>
              <a:latin typeface="+mn-lt"/>
              <a:ea typeface="+mn-ea"/>
              <a:cs typeface="+mn-cs"/>
            </a:rPr>
            <a:t>2b</a:t>
          </a:r>
          <a:r>
            <a:rPr lang="en-GB" sz="1100" baseline="0">
              <a:solidFill>
                <a:schemeClr val="lt1"/>
              </a:solidFill>
              <a:effectLst/>
              <a:latin typeface="+mn-lt"/>
              <a:ea typeface="+mn-ea"/>
              <a:cs typeface="+mn-cs"/>
            </a:rPr>
            <a:t>.</a:t>
          </a:r>
          <a:endParaRPr lang="en-GB">
            <a:effectLst/>
          </a:endParaRPr>
        </a:p>
        <a:p>
          <a:pPr algn="l"/>
          <a:endParaRPr lang="en-GB" sz="1100"/>
        </a:p>
      </xdr:txBody>
    </xdr:sp>
    <xdr:clientData/>
  </xdr:twoCellAnchor>
  <xdr:twoCellAnchor>
    <xdr:from>
      <xdr:col>12</xdr:col>
      <xdr:colOff>450850</xdr:colOff>
      <xdr:row>15</xdr:row>
      <xdr:rowOff>50800</xdr:rowOff>
    </xdr:from>
    <xdr:to>
      <xdr:col>20</xdr:col>
      <xdr:colOff>450850</xdr:colOff>
      <xdr:row>19</xdr:row>
      <xdr:rowOff>19050</xdr:rowOff>
    </xdr:to>
    <xdr:sp macro="" textlink="">
      <xdr:nvSpPr>
        <xdr:cNvPr id="22" name="Callout: Line 21">
          <a:extLst>
            <a:ext uri="{FF2B5EF4-FFF2-40B4-BE49-F238E27FC236}">
              <a16:creationId xmlns:a16="http://schemas.microsoft.com/office/drawing/2014/main" id="{D2AEA065-0B61-7E76-C5AC-B6DD90C998F0}"/>
            </a:ext>
          </a:extLst>
        </xdr:cNvPr>
        <xdr:cNvSpPr/>
      </xdr:nvSpPr>
      <xdr:spPr>
        <a:xfrm>
          <a:off x="7854950" y="2813050"/>
          <a:ext cx="3556000" cy="704850"/>
        </a:xfrm>
        <a:prstGeom prst="borderCallout1">
          <a:avLst>
            <a:gd name="adj1" fmla="val -2258"/>
            <a:gd name="adj2" fmla="val 48988"/>
            <a:gd name="adj3" fmla="val -55987"/>
            <a:gd name="adj4" fmla="val 59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effectLst/>
              <a:latin typeface="+mn-lt"/>
              <a:ea typeface="+mn-ea"/>
              <a:cs typeface="+mn-cs"/>
            </a:rPr>
            <a:t>2b. </a:t>
          </a:r>
          <a:r>
            <a:rPr lang="en-GB" sz="1100" b="1">
              <a:solidFill>
                <a:schemeClr val="lt1"/>
              </a:solidFill>
              <a:effectLst/>
              <a:latin typeface="+mn-lt"/>
              <a:ea typeface="+mn-ea"/>
              <a:cs typeface="+mn-cs"/>
            </a:rPr>
            <a:t>Roll</a:t>
          </a:r>
          <a:r>
            <a:rPr lang="en-GB" sz="1100" b="1" baseline="0">
              <a:solidFill>
                <a:schemeClr val="lt1"/>
              </a:solidFill>
              <a:effectLst/>
              <a:latin typeface="+mn-lt"/>
              <a:ea typeface="+mn-ea"/>
              <a:cs typeface="+mn-cs"/>
            </a:rPr>
            <a:t>  'Em!</a:t>
          </a:r>
          <a:br>
            <a:rPr lang="en-GB" sz="1100">
              <a:solidFill>
                <a:schemeClr val="lt1"/>
              </a:solidFill>
              <a:effectLst/>
              <a:latin typeface="+mn-lt"/>
              <a:ea typeface="+mn-ea"/>
              <a:cs typeface="+mn-cs"/>
            </a:rPr>
          </a:br>
          <a:r>
            <a:rPr lang="en-GB" sz="1100">
              <a:solidFill>
                <a:schemeClr val="lt1"/>
              </a:solidFill>
              <a:effectLst/>
              <a:latin typeface="+mn-lt"/>
              <a:ea typeface="+mn-ea"/>
              <a:cs typeface="+mn-cs"/>
            </a:rPr>
            <a:t>Roll</a:t>
          </a:r>
          <a:r>
            <a:rPr lang="en-GB" sz="1100" baseline="0">
              <a:solidFill>
                <a:schemeClr val="lt1"/>
              </a:solidFill>
              <a:effectLst/>
              <a:latin typeface="+mn-lt"/>
              <a:ea typeface="+mn-ea"/>
              <a:cs typeface="+mn-cs"/>
            </a:rPr>
            <a:t> 4d6 six times, dropping the lowest roll in each case, and enter the values in the "Roll 'Em" green box</a:t>
          </a:r>
          <a:br>
            <a:rPr lang="en-GB" sz="1100" baseline="0">
              <a:solidFill>
                <a:schemeClr val="lt1"/>
              </a:solidFill>
              <a:effectLst/>
              <a:latin typeface="+mn-lt"/>
              <a:ea typeface="+mn-ea"/>
              <a:cs typeface="+mn-cs"/>
            </a:rPr>
          </a:br>
          <a:endParaRPr lang="en-GB" sz="1100"/>
        </a:p>
      </xdr:txBody>
    </xdr:sp>
    <xdr:clientData/>
  </xdr:twoCellAnchor>
  <xdr:twoCellAnchor>
    <xdr:from>
      <xdr:col>1</xdr:col>
      <xdr:colOff>266700</xdr:colOff>
      <xdr:row>9</xdr:row>
      <xdr:rowOff>177800</xdr:rowOff>
    </xdr:from>
    <xdr:to>
      <xdr:col>6</xdr:col>
      <xdr:colOff>234950</xdr:colOff>
      <xdr:row>14</xdr:row>
      <xdr:rowOff>31750</xdr:rowOff>
    </xdr:to>
    <xdr:sp macro="" textlink="">
      <xdr:nvSpPr>
        <xdr:cNvPr id="23" name="Callout: Line 22">
          <a:extLst>
            <a:ext uri="{FF2B5EF4-FFF2-40B4-BE49-F238E27FC236}">
              <a16:creationId xmlns:a16="http://schemas.microsoft.com/office/drawing/2014/main" id="{29170B74-8700-0AF2-AB43-15A8810DE4D3}"/>
            </a:ext>
          </a:extLst>
        </xdr:cNvPr>
        <xdr:cNvSpPr/>
      </xdr:nvSpPr>
      <xdr:spPr>
        <a:xfrm>
          <a:off x="965200" y="1835150"/>
          <a:ext cx="3016250" cy="774700"/>
        </a:xfrm>
        <a:prstGeom prst="borderCallout1">
          <a:avLst>
            <a:gd name="adj1" fmla="val -5840"/>
            <a:gd name="adj2" fmla="val 52509"/>
            <a:gd name="adj3" fmla="val -41598"/>
            <a:gd name="adj4" fmla="val 519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effectLst/>
              <a:latin typeface="+mn-lt"/>
              <a:ea typeface="+mn-ea"/>
              <a:cs typeface="+mn-cs"/>
            </a:rPr>
            <a:t>3. Final</a:t>
          </a:r>
          <a:r>
            <a:rPr lang="en-GB" sz="1100" baseline="0">
              <a:solidFill>
                <a:schemeClr val="lt1"/>
              </a:solidFill>
              <a:effectLst/>
              <a:latin typeface="+mn-lt"/>
              <a:ea typeface="+mn-ea"/>
              <a:cs typeface="+mn-cs"/>
            </a:rPr>
            <a:t> step! </a:t>
          </a:r>
          <a:r>
            <a:rPr lang="en-GB" sz="1100">
              <a:solidFill>
                <a:schemeClr val="lt1"/>
              </a:solidFill>
              <a:effectLst/>
              <a:latin typeface="+mn-lt"/>
              <a:ea typeface="+mn-ea"/>
              <a:cs typeface="+mn-cs"/>
            </a:rPr>
            <a:t>A</a:t>
          </a:r>
          <a:r>
            <a:rPr lang="en-GB" sz="1100" baseline="0">
              <a:solidFill>
                <a:schemeClr val="lt1"/>
              </a:solidFill>
              <a:effectLst/>
              <a:latin typeface="+mn-lt"/>
              <a:ea typeface="+mn-ea"/>
              <a:cs typeface="+mn-cs"/>
            </a:rPr>
            <a:t>ssign the six values from the "Point Buy" or "Roll 'Em!" green boxes to the Abilities you want. These will be copied to the Base Scores row on the Character worksheet.</a:t>
          </a:r>
          <a:endParaRPr lang="en-GB">
            <a:effectLst/>
          </a:endParaRPr>
        </a:p>
        <a:p>
          <a:pPr algn="l"/>
          <a:endParaRPr lang="en-GB" sz="1100"/>
        </a:p>
      </xdr:txBody>
    </xdr:sp>
    <xdr:clientData/>
  </xdr:twoCellAnchor>
  <xdr:twoCellAnchor>
    <xdr:from>
      <xdr:col>6</xdr:col>
      <xdr:colOff>355600</xdr:colOff>
      <xdr:row>12</xdr:row>
      <xdr:rowOff>95250</xdr:rowOff>
    </xdr:from>
    <xdr:to>
      <xdr:col>7</xdr:col>
      <xdr:colOff>571500</xdr:colOff>
      <xdr:row>12</xdr:row>
      <xdr:rowOff>177800</xdr:rowOff>
    </xdr:to>
    <xdr:cxnSp macro="">
      <xdr:nvCxnSpPr>
        <xdr:cNvPr id="26" name="Connector: Curved 25">
          <a:extLst>
            <a:ext uri="{FF2B5EF4-FFF2-40B4-BE49-F238E27FC236}">
              <a16:creationId xmlns:a16="http://schemas.microsoft.com/office/drawing/2014/main" id="{9D259D31-09C4-EFEE-1119-4F9EDC3D829D}"/>
            </a:ext>
          </a:extLst>
        </xdr:cNvPr>
        <xdr:cNvCxnSpPr/>
      </xdr:nvCxnSpPr>
      <xdr:spPr>
        <a:xfrm rot="10800000" flipV="1">
          <a:off x="4102100" y="2305050"/>
          <a:ext cx="825500" cy="82550"/>
        </a:xfrm>
        <a:prstGeom prst="curved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12</xdr:row>
      <xdr:rowOff>107950</xdr:rowOff>
    </xdr:from>
    <xdr:to>
      <xdr:col>11</xdr:col>
      <xdr:colOff>527050</xdr:colOff>
      <xdr:row>13</xdr:row>
      <xdr:rowOff>114300</xdr:rowOff>
    </xdr:to>
    <xdr:cxnSp macro="">
      <xdr:nvCxnSpPr>
        <xdr:cNvPr id="28" name="Connector: Curved 27">
          <a:extLst>
            <a:ext uri="{FF2B5EF4-FFF2-40B4-BE49-F238E27FC236}">
              <a16:creationId xmlns:a16="http://schemas.microsoft.com/office/drawing/2014/main" id="{F42D5DFF-F679-A464-7390-048F3D9990F1}"/>
            </a:ext>
          </a:extLst>
        </xdr:cNvPr>
        <xdr:cNvCxnSpPr/>
      </xdr:nvCxnSpPr>
      <xdr:spPr>
        <a:xfrm rot="10800000" flipV="1">
          <a:off x="4127500" y="2317750"/>
          <a:ext cx="3194050" cy="190500"/>
        </a:xfrm>
        <a:prstGeom prst="curvedConnector3">
          <a:avLst>
            <a:gd name="adj1" fmla="val 1540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176A26-D047-4820-9C03-EB85BBC22786}" name="Table1" displayName="Table1" ref="A1:K11" totalsRowShown="0" headerRowDxfId="1">
  <autoFilter ref="A1:K11" xr:uid="{E9176A26-D047-4820-9C03-EB85BBC22786}"/>
  <tableColumns count="11">
    <tableColumn id="1" xr3:uid="{4B8265E8-6330-4866-B2A1-BF239245406D}" name="Professions"/>
    <tableColumn id="3" xr3:uid="{B0A172E1-F9C2-4D15-918B-8F54D8F4F712}" name="Base hp"/>
    <tableColumn id="5" xr3:uid="{208458C0-F5D2-4BB4-A074-0DDFF2B38675}" name="Base PD"/>
    <tableColumn id="6" xr3:uid="{5DB77D7D-AC3F-4727-B2CB-2FD9A1644F7A}" name="Base MD"/>
    <tableColumn id="2" xr3:uid="{5E7EE389-591D-4107-B134-65C2AE8E886D}" name="Recovery die"/>
    <tableColumn id="11" xr3:uid="{1F8F872C-AEA9-4DAD-B607-C74DFFE1AD4B}" name="Melee Atk 1"/>
    <tableColumn id="7" xr3:uid="{A37B592D-13D8-4900-95B3-35A6579D46B6}" name="Melee Atk 2"/>
    <tableColumn id="8" xr3:uid="{35167FC7-922A-42D8-B5AA-DDE62CC2EF97}" name="Missile Atk"/>
    <tableColumn id="9" xr3:uid="{5DB3A2AC-EFD6-4D2C-B612-D8353BC44C02}" name="Ability bonus 1"/>
    <tableColumn id="10" xr3:uid="{ECC4E05C-984E-4BF8-B223-969F637E9B4E}" name="Ability bonus 2"/>
    <tableColumn id="4" xr3:uid="{AE000B6C-99A8-4C73-A33B-0C1C280D33BC}" name="Ability bonus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9BC813-5774-4458-BE56-9067A727FD52}" name="Table2" displayName="Table2" ref="A13:A19" totalsRowShown="0">
  <autoFilter ref="A13:A19" xr:uid="{889BC813-5774-4458-BE56-9067A727FD52}"/>
  <tableColumns count="1">
    <tableColumn id="1" xr3:uid="{39D28147-24D5-4587-967E-BE7D3C6F47A4}" name="Abilit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A2435C-C729-4FA3-B5FD-6BDCFDC94381}" name="Table3" displayName="Table3" ref="A21:D31" totalsRowShown="0">
  <autoFilter ref="A21:D31" xr:uid="{75A2435C-C729-4FA3-B5FD-6BDCFDC94381}"/>
  <tableColumns count="4">
    <tableColumn id="1" xr3:uid="{C4ED9764-1051-4B58-B3AE-19330552F325}" name="Level"/>
    <tableColumn id="2" xr3:uid="{CB8A5BFD-AEA8-4778-B838-2EA5D1DF3271}" name="Tier"/>
    <tableColumn id="3" xr3:uid="{F150CAF0-D707-4445-901E-7B9FC666E86A}" name="hp Multiplier"/>
    <tableColumn id="4" xr3:uid="{68667827-2D06-4C8F-89E0-710277E13F79}" name="Tier_Multipli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050785-B828-42F9-8BE6-06AC7C3C15BC}" name="Table4" displayName="Table4" ref="A33:B38" totalsRowShown="0">
  <autoFilter ref="A33:B38" xr:uid="{1B050785-B828-42F9-8BE6-06AC7C3C15BC}"/>
  <tableColumns count="2">
    <tableColumn id="1" xr3:uid="{20B65810-B182-49CD-A10D-FD766335DF57}" name="Damage Dice"/>
    <tableColumn id="2" xr3:uid="{56343A58-4E45-4EDC-9C5C-9D4E12A16C28}" name="Base dam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31C6-2BCF-4CFF-BB4D-72750BC4FF4C}">
  <dimension ref="A1:P32"/>
  <sheetViews>
    <sheetView tabSelected="1" workbookViewId="0">
      <selection activeCell="J14" sqref="J14"/>
    </sheetView>
  </sheetViews>
  <sheetFormatPr defaultRowHeight="14.5" x14ac:dyDescent="0.35"/>
  <cols>
    <col min="1" max="1" width="19.54296875" customWidth="1"/>
    <col min="2" max="2" width="9.26953125" customWidth="1"/>
    <col min="3" max="3" width="9.90625" bestFit="1" customWidth="1"/>
  </cols>
  <sheetData>
    <row r="1" spans="1:16" x14ac:dyDescent="0.35">
      <c r="J1" s="24"/>
    </row>
    <row r="2" spans="1:16" x14ac:dyDescent="0.35">
      <c r="A2" s="1" t="s">
        <v>56</v>
      </c>
      <c r="J2" s="46" t="s">
        <v>82</v>
      </c>
      <c r="K2" s="47"/>
      <c r="L2" s="47"/>
      <c r="M2" s="47"/>
      <c r="N2" s="47"/>
      <c r="O2" s="47"/>
      <c r="P2" s="47"/>
    </row>
    <row r="3" spans="1:16" x14ac:dyDescent="0.35">
      <c r="A3" s="21" t="s">
        <v>0</v>
      </c>
      <c r="B3" s="33"/>
      <c r="J3" s="47" t="s">
        <v>76</v>
      </c>
      <c r="K3" s="47"/>
      <c r="L3" s="47"/>
      <c r="M3" s="47"/>
      <c r="N3" s="47"/>
      <c r="O3" s="47"/>
      <c r="P3" s="47"/>
    </row>
    <row r="4" spans="1:16" x14ac:dyDescent="0.35">
      <c r="A4" s="25" t="s">
        <v>28</v>
      </c>
      <c r="B4" s="32">
        <v>1</v>
      </c>
      <c r="C4" s="21" t="s">
        <v>29</v>
      </c>
      <c r="D4" t="str">
        <f>_xlfn.XLOOKUP(Level,Table3[Level],Table3[Tier])</f>
        <v>Adventurer</v>
      </c>
      <c r="J4" s="47" t="s">
        <v>77</v>
      </c>
      <c r="K4" s="47"/>
      <c r="L4" s="47"/>
      <c r="M4" s="47"/>
      <c r="N4" s="47"/>
      <c r="O4" s="47"/>
      <c r="P4" s="47"/>
    </row>
    <row r="5" spans="1:16" x14ac:dyDescent="0.35">
      <c r="J5" s="47"/>
      <c r="K5" s="47"/>
      <c r="L5" s="47"/>
      <c r="M5" s="47"/>
      <c r="N5" s="47"/>
      <c r="O5" s="47"/>
      <c r="P5" s="47"/>
    </row>
    <row r="6" spans="1:16" x14ac:dyDescent="0.35">
      <c r="A6" s="1" t="s">
        <v>40</v>
      </c>
      <c r="J6" s="47"/>
      <c r="K6" s="47"/>
      <c r="L6" s="47"/>
      <c r="M6" s="47"/>
      <c r="N6" s="47"/>
      <c r="O6" s="47"/>
      <c r="P6" s="47"/>
    </row>
    <row r="7" spans="1:16" x14ac:dyDescent="0.35">
      <c r="A7" s="21" t="s">
        <v>39</v>
      </c>
      <c r="B7" s="33"/>
      <c r="J7" s="47" t="s">
        <v>79</v>
      </c>
      <c r="K7" s="47"/>
      <c r="L7" s="47"/>
      <c r="M7" s="47"/>
      <c r="N7" s="47"/>
      <c r="O7" s="47"/>
      <c r="P7" s="47"/>
    </row>
    <row r="8" spans="1:16" x14ac:dyDescent="0.35">
      <c r="A8" s="21" t="s">
        <v>41</v>
      </c>
      <c r="B8" s="33"/>
      <c r="D8" t="s">
        <v>52</v>
      </c>
      <c r="J8" s="47"/>
      <c r="K8" s="47"/>
      <c r="L8" s="47"/>
      <c r="M8" s="47"/>
      <c r="N8" s="47"/>
      <c r="O8" s="47"/>
      <c r="P8" s="47"/>
    </row>
    <row r="9" spans="1:16" x14ac:dyDescent="0.35">
      <c r="J9" s="47"/>
      <c r="K9" s="47"/>
      <c r="L9" s="47"/>
      <c r="M9" s="47"/>
      <c r="N9" s="47"/>
      <c r="O9" s="47"/>
      <c r="P9" s="47"/>
    </row>
    <row r="10" spans="1:16" x14ac:dyDescent="0.35">
      <c r="B10" s="15" t="s">
        <v>18</v>
      </c>
      <c r="C10" s="15" t="s">
        <v>19</v>
      </c>
      <c r="D10" s="15" t="s">
        <v>20</v>
      </c>
      <c r="E10" s="15" t="s">
        <v>22</v>
      </c>
      <c r="F10" s="15" t="s">
        <v>23</v>
      </c>
      <c r="G10" s="15" t="s">
        <v>24</v>
      </c>
      <c r="J10" s="47"/>
      <c r="K10" s="47"/>
      <c r="L10" s="47"/>
      <c r="M10" s="47"/>
      <c r="N10" s="47"/>
      <c r="O10" s="47"/>
      <c r="P10" s="47"/>
    </row>
    <row r="11" spans="1:16" x14ac:dyDescent="0.35">
      <c r="A11" t="s">
        <v>42</v>
      </c>
      <c r="B11" s="29">
        <f>'Ability Scores'!B8</f>
        <v>0</v>
      </c>
      <c r="C11" s="29">
        <f>'Ability Scores'!C8</f>
        <v>0</v>
      </c>
      <c r="D11" s="29">
        <f>'Ability Scores'!D8</f>
        <v>0</v>
      </c>
      <c r="E11" s="29">
        <f>'Ability Scores'!E8</f>
        <v>0</v>
      </c>
      <c r="F11" s="29">
        <f>'Ability Scores'!F8</f>
        <v>0</v>
      </c>
      <c r="G11" s="29">
        <f>'Ability Scores'!G8</f>
        <v>0</v>
      </c>
      <c r="J11" s="47" t="s">
        <v>78</v>
      </c>
      <c r="K11" s="47"/>
      <c r="L11" s="47"/>
      <c r="M11" s="47"/>
      <c r="N11" s="47"/>
      <c r="O11" s="47"/>
      <c r="P11" s="47"/>
    </row>
    <row r="12" spans="1:16" x14ac:dyDescent="0.35">
      <c r="A12" t="s">
        <v>39</v>
      </c>
      <c r="B12" s="30">
        <f>IF($B$7=B10,2,0)</f>
        <v>0</v>
      </c>
      <c r="C12" s="30">
        <f t="shared" ref="C12:G12" si="0">IF($B$7=C10,2,0)</f>
        <v>0</v>
      </c>
      <c r="D12" s="30">
        <f t="shared" si="0"/>
        <v>0</v>
      </c>
      <c r="E12" s="30">
        <f t="shared" si="0"/>
        <v>0</v>
      </c>
      <c r="F12" s="30">
        <f t="shared" si="0"/>
        <v>0</v>
      </c>
      <c r="G12" s="30">
        <f t="shared" si="0"/>
        <v>0</v>
      </c>
      <c r="J12" s="47"/>
      <c r="K12" s="47"/>
      <c r="L12" s="47"/>
      <c r="M12" s="47"/>
      <c r="N12" s="47"/>
      <c r="O12" s="47"/>
      <c r="P12" s="47"/>
    </row>
    <row r="13" spans="1:16" x14ac:dyDescent="0.35">
      <c r="A13" t="s">
        <v>41</v>
      </c>
      <c r="B13" s="30">
        <f>IF($B$8=B10,2,0)</f>
        <v>0</v>
      </c>
      <c r="C13" s="30">
        <f t="shared" ref="C13:G13" si="1">IF($B$8=C10,2,0)</f>
        <v>0</v>
      </c>
      <c r="D13" s="30">
        <f t="shared" si="1"/>
        <v>0</v>
      </c>
      <c r="E13" s="30">
        <f t="shared" si="1"/>
        <v>0</v>
      </c>
      <c r="F13" s="30">
        <f t="shared" si="1"/>
        <v>0</v>
      </c>
      <c r="G13" s="30">
        <f t="shared" si="1"/>
        <v>0</v>
      </c>
      <c r="J13" s="47"/>
      <c r="K13" s="47"/>
      <c r="L13" s="47"/>
      <c r="M13" s="47"/>
      <c r="N13" s="47"/>
      <c r="O13" s="47"/>
      <c r="P13" s="47"/>
    </row>
    <row r="14" spans="1:16" x14ac:dyDescent="0.35">
      <c r="A14" t="s">
        <v>51</v>
      </c>
      <c r="B14" s="31"/>
      <c r="C14" s="31"/>
      <c r="D14" s="31"/>
      <c r="E14" s="31"/>
      <c r="F14" s="31"/>
      <c r="G14" s="31"/>
      <c r="H14" s="19"/>
      <c r="J14" s="48" t="s">
        <v>88</v>
      </c>
      <c r="K14" s="47"/>
      <c r="L14" s="47"/>
      <c r="M14" s="47"/>
      <c r="N14" s="47"/>
      <c r="O14" s="47"/>
      <c r="P14" s="47"/>
    </row>
    <row r="15" spans="1:16" x14ac:dyDescent="0.35">
      <c r="A15" s="1" t="s">
        <v>27</v>
      </c>
      <c r="B15" s="17">
        <f>SUM(B11:B14)</f>
        <v>0</v>
      </c>
      <c r="C15" s="17">
        <f>SUM(C11:C14)</f>
        <v>0</v>
      </c>
      <c r="D15" s="17">
        <f>SUM(D11:D14)</f>
        <v>0</v>
      </c>
      <c r="E15" s="17">
        <f>SUM(E11:E14)</f>
        <v>0</v>
      </c>
      <c r="F15" s="17">
        <f>SUM(F11:F14)</f>
        <v>0</v>
      </c>
      <c r="G15" s="17">
        <f>SUM(G11:G14)</f>
        <v>0</v>
      </c>
      <c r="J15" s="47" t="s">
        <v>81</v>
      </c>
      <c r="K15" s="47"/>
      <c r="L15" s="47"/>
      <c r="M15" s="47"/>
      <c r="N15" s="47"/>
      <c r="O15" s="47"/>
      <c r="P15" s="47"/>
    </row>
    <row r="16" spans="1:16" x14ac:dyDescent="0.35">
      <c r="A16" s="1" t="s">
        <v>80</v>
      </c>
      <c r="B16" s="18">
        <f>_xlfn.FLOOR.MATH((B15-10)/2)</f>
        <v>-5</v>
      </c>
      <c r="C16" s="18">
        <f t="shared" ref="C16:G16" si="2">_xlfn.FLOOR.MATH((C15-10)/2)</f>
        <v>-5</v>
      </c>
      <c r="D16" s="18">
        <f t="shared" si="2"/>
        <v>-5</v>
      </c>
      <c r="E16" s="18">
        <f t="shared" si="2"/>
        <v>-5</v>
      </c>
      <c r="F16" s="18">
        <f t="shared" si="2"/>
        <v>-5</v>
      </c>
      <c r="G16" s="18">
        <f t="shared" si="2"/>
        <v>-5</v>
      </c>
      <c r="J16" s="47" t="s">
        <v>81</v>
      </c>
      <c r="K16" s="47"/>
      <c r="L16" s="47"/>
      <c r="M16" s="47"/>
      <c r="N16" s="47"/>
      <c r="O16" s="47"/>
      <c r="P16" s="47"/>
    </row>
    <row r="17" spans="1:16" x14ac:dyDescent="0.35">
      <c r="A17" s="1" t="s">
        <v>33</v>
      </c>
      <c r="B17" s="18">
        <f t="shared" ref="B17:G17" si="3">B16+$B$4</f>
        <v>-4</v>
      </c>
      <c r="C17" s="18">
        <f t="shared" si="3"/>
        <v>-4</v>
      </c>
      <c r="D17" s="18">
        <f t="shared" si="3"/>
        <v>-4</v>
      </c>
      <c r="E17" s="18">
        <f t="shared" si="3"/>
        <v>-4</v>
      </c>
      <c r="F17" s="18">
        <f t="shared" si="3"/>
        <v>-4</v>
      </c>
      <c r="G17" s="18">
        <f t="shared" si="3"/>
        <v>-4</v>
      </c>
      <c r="J17" s="47" t="s">
        <v>83</v>
      </c>
      <c r="K17" s="47"/>
      <c r="L17" s="47"/>
      <c r="M17" s="47"/>
      <c r="N17" s="47"/>
      <c r="O17" s="47"/>
      <c r="P17" s="47"/>
    </row>
    <row r="18" spans="1:16" x14ac:dyDescent="0.35">
      <c r="J18" s="47"/>
      <c r="K18" s="47"/>
      <c r="L18" s="47"/>
      <c r="M18" s="47"/>
      <c r="N18" s="47"/>
      <c r="O18" s="47"/>
      <c r="P18" s="47"/>
    </row>
    <row r="19" spans="1:16" x14ac:dyDescent="0.35">
      <c r="A19" s="1" t="s">
        <v>53</v>
      </c>
      <c r="C19" s="1"/>
      <c r="D19" s="19"/>
      <c r="E19" s="19"/>
      <c r="F19" s="19"/>
      <c r="G19" s="19"/>
      <c r="J19" s="47"/>
      <c r="K19" s="47"/>
      <c r="L19" s="47"/>
      <c r="M19" s="47"/>
      <c r="N19" s="47"/>
      <c r="O19" s="47"/>
      <c r="P19" s="47"/>
    </row>
    <row r="20" spans="1:16" x14ac:dyDescent="0.35">
      <c r="A20" s="1" t="s">
        <v>57</v>
      </c>
      <c r="B20" s="20" t="e">
        <f>(_xlfn.XLOOKUP(Profession,Table1[Professions],Table1[Base hp]) + CON_Mod) * _xlfn.XLOOKUP(Level,Table3[Level],Table3[hp Multiplier])</f>
        <v>#N/A</v>
      </c>
      <c r="D20" t="s">
        <v>93</v>
      </c>
      <c r="F20" s="47" t="e">
        <f>ROUND(B20/2,0)</f>
        <v>#N/A</v>
      </c>
      <c r="J20" s="47" t="s">
        <v>84</v>
      </c>
      <c r="K20" s="47"/>
      <c r="L20" s="47"/>
      <c r="M20" s="47"/>
      <c r="N20" s="47"/>
      <c r="O20" s="47"/>
      <c r="P20" s="47"/>
    </row>
    <row r="21" spans="1:16" x14ac:dyDescent="0.35">
      <c r="A21" s="1"/>
      <c r="B21" s="15"/>
      <c r="J21" s="47"/>
      <c r="K21" s="47"/>
      <c r="L21" s="47"/>
      <c r="M21" s="47"/>
      <c r="N21" s="47"/>
      <c r="O21" s="47"/>
      <c r="P21" s="47"/>
    </row>
    <row r="22" spans="1:16" x14ac:dyDescent="0.35">
      <c r="A22" s="21" t="s">
        <v>55</v>
      </c>
      <c r="B22" s="33"/>
      <c r="J22" s="47" t="s">
        <v>92</v>
      </c>
      <c r="K22" s="47"/>
      <c r="L22" s="47"/>
      <c r="M22" s="47"/>
      <c r="N22" s="47"/>
      <c r="O22" s="47"/>
      <c r="P22" s="47"/>
    </row>
    <row r="23" spans="1:16" x14ac:dyDescent="0.35">
      <c r="A23" s="24"/>
      <c r="B23" s="41" t="s">
        <v>75</v>
      </c>
      <c r="H23" s="22" t="s">
        <v>54</v>
      </c>
      <c r="J23" s="47"/>
      <c r="K23" s="47"/>
      <c r="L23" s="47"/>
      <c r="M23" s="47"/>
      <c r="N23" s="47"/>
      <c r="O23" s="47"/>
      <c r="P23" s="47"/>
    </row>
    <row r="24" spans="1:16" x14ac:dyDescent="0.35">
      <c r="A24" s="1" t="s">
        <v>35</v>
      </c>
      <c r="B24" s="42"/>
      <c r="C24" s="20">
        <f>AC_magic_bonus+Base_AC_From_Armour+AC_Mod+Level</f>
        <v>-4</v>
      </c>
      <c r="H24" s="23">
        <f>MEDIAN(CON_Mod, DEX_MOD, WIS_MOD)</f>
        <v>-5</v>
      </c>
      <c r="J24" s="47" t="s">
        <v>85</v>
      </c>
      <c r="K24" s="47"/>
      <c r="L24" s="47"/>
      <c r="M24" s="47"/>
      <c r="N24" s="47"/>
      <c r="O24" s="47"/>
      <c r="P24" s="47"/>
    </row>
    <row r="25" spans="1:16" x14ac:dyDescent="0.35">
      <c r="A25" s="1" t="s">
        <v>36</v>
      </c>
      <c r="B25" s="42"/>
      <c r="C25" s="45" t="e">
        <f>MD_magic_bonus+LOOKUP(Profession, Table1[Professions],Table1[Base MD]) + MD_Mod + Level</f>
        <v>#N/A</v>
      </c>
      <c r="H25" s="23">
        <f>MEDIAN(INT_MOD, WIS_MOD, CHA_MOD)</f>
        <v>-5</v>
      </c>
      <c r="J25" s="47" t="s">
        <v>86</v>
      </c>
      <c r="K25" s="47"/>
      <c r="L25" s="47"/>
      <c r="M25" s="47"/>
      <c r="N25" s="47"/>
      <c r="O25" s="47"/>
      <c r="P25" s="47"/>
    </row>
    <row r="26" spans="1:16" x14ac:dyDescent="0.35">
      <c r="A26" s="1" t="s">
        <v>37</v>
      </c>
      <c r="B26" s="42"/>
      <c r="C26" s="20" t="e">
        <f>PD_magic_bonus+LOOKUP(Profession, Table1[Professions],Table1[Base PD])+PD_Mod+Level</f>
        <v>#N/A</v>
      </c>
      <c r="H26" s="23">
        <f>MEDIAN(STR_Mod, CON_Mod, DEX_MOD)</f>
        <v>-5</v>
      </c>
      <c r="J26" s="47" t="s">
        <v>87</v>
      </c>
      <c r="K26" s="47"/>
      <c r="L26" s="47"/>
      <c r="M26" s="47"/>
      <c r="N26" s="47"/>
      <c r="O26" s="47"/>
      <c r="P26" s="47"/>
    </row>
    <row r="27" spans="1:16" x14ac:dyDescent="0.35">
      <c r="A27" s="1" t="s">
        <v>61</v>
      </c>
      <c r="B27" s="43"/>
      <c r="C27" s="20" t="e">
        <f>_xlfn.XLOOKUP(Profession,Table1[Professions],Table1[Recovery die])</f>
        <v>#N/A</v>
      </c>
      <c r="D27" s="26" t="e">
        <f>_xlfn.XLOOKUP(C27,Table4[Damage Dice],Table4[Base damage])*(Level-1) + _xlfn.XLOOKUP(Level,Table3[Level],Table3[Tier_Multiplier]) * CON_Mod</f>
        <v>#N/A</v>
      </c>
      <c r="J27" s="47"/>
      <c r="K27" s="47"/>
      <c r="L27" s="47"/>
      <c r="M27" s="47"/>
      <c r="N27" s="47"/>
      <c r="O27" s="47"/>
      <c r="P27" s="47"/>
    </row>
    <row r="28" spans="1:16" x14ac:dyDescent="0.35">
      <c r="J28" s="47"/>
      <c r="K28" s="47"/>
      <c r="L28" s="47"/>
      <c r="M28" s="47"/>
      <c r="N28" s="47"/>
      <c r="O28" s="47"/>
      <c r="P28" s="47"/>
    </row>
    <row r="29" spans="1:16" x14ac:dyDescent="0.35">
      <c r="A29" s="1" t="s">
        <v>58</v>
      </c>
      <c r="B29" s="1" t="s">
        <v>68</v>
      </c>
      <c r="C29" s="44" t="s">
        <v>75</v>
      </c>
      <c r="E29" s="1" t="s">
        <v>72</v>
      </c>
      <c r="F29" s="1"/>
      <c r="G29" s="1" t="s">
        <v>73</v>
      </c>
      <c r="J29" s="47"/>
      <c r="K29" s="47"/>
      <c r="L29" s="47"/>
      <c r="M29" s="47"/>
      <c r="N29" s="47"/>
      <c r="O29" s="47"/>
      <c r="P29" s="47"/>
    </row>
    <row r="30" spans="1:16" x14ac:dyDescent="0.35">
      <c r="A30" t="s">
        <v>59</v>
      </c>
      <c r="B30" s="33"/>
      <c r="C30" s="42"/>
      <c r="D30" s="49" t="s">
        <v>91</v>
      </c>
      <c r="E30" s="27" t="s">
        <v>74</v>
      </c>
      <c r="F30" s="28">
        <f>IF($B$30="STR", STR_SCM, DEX_SCM) + melee_item_magic_bonus</f>
        <v>-4</v>
      </c>
      <c r="G30" s="34"/>
      <c r="H30" s="28" t="e">
        <f>ROUND(_xlfn.XLOOKUP(Melee_Damage_Die,Table4[Damage Dice],Table4[Base damage]) * (Level-1)
+ IF($B$30="STR", STR_Mod,DEX_MOD)*_xlfn.XLOOKUP(Level, Table3[Level],Table3[Tier_Multiplier]),0) + melee_item_magic_bonus</f>
        <v>#N/A</v>
      </c>
      <c r="J30" s="47" t="s">
        <v>89</v>
      </c>
      <c r="K30" s="47"/>
      <c r="L30" s="47"/>
      <c r="M30" s="47"/>
      <c r="N30" s="47"/>
      <c r="O30" s="47"/>
      <c r="P30" s="47"/>
    </row>
    <row r="31" spans="1:16" x14ac:dyDescent="0.35">
      <c r="A31" t="s">
        <v>60</v>
      </c>
      <c r="B31" s="16" t="s">
        <v>19</v>
      </c>
      <c r="C31" s="42"/>
      <c r="D31" s="49" t="s">
        <v>91</v>
      </c>
      <c r="E31" s="27" t="s">
        <v>74</v>
      </c>
      <c r="F31" s="28">
        <f>DEX_SCM + missile_magic_bonus</f>
        <v>-4</v>
      </c>
      <c r="G31" s="34"/>
      <c r="H31" s="28" t="e">
        <f>ROUND(_xlfn.XLOOKUP(Missile_Damage_Die,Table4[Damage Dice],Table4[Base damage]) * (Level-1)
+ DEX_MOD*_xlfn.XLOOKUP(Level, Table3[Level],Table3[Tier_Multiplier]),0) + missile_magic_bonus</f>
        <v>#N/A</v>
      </c>
      <c r="J31" s="47" t="s">
        <v>94</v>
      </c>
      <c r="K31" s="47"/>
      <c r="L31" s="47"/>
      <c r="M31" s="47"/>
      <c r="N31" s="47"/>
      <c r="O31" s="47"/>
      <c r="P31" s="47"/>
    </row>
    <row r="32" spans="1:16" x14ac:dyDescent="0.35">
      <c r="J32" s="47" t="s">
        <v>90</v>
      </c>
      <c r="K32" s="47"/>
      <c r="L32" s="47"/>
      <c r="M32" s="47"/>
      <c r="N32" s="47"/>
      <c r="O32" s="47"/>
      <c r="P32" s="47"/>
    </row>
  </sheetData>
  <phoneticPr fontId="5" type="noConversion"/>
  <dataValidations count="3">
    <dataValidation type="list" allowBlank="1" showInputMessage="1" showErrorMessage="1" sqref="B7" xr:uid="{305E6D21-AF40-4700-960E-1AAFA71C8BFD}">
      <formula1>INDIRECT(_xlfn.CONCAT(Profession,"_ability_bonuses"))</formula1>
    </dataValidation>
    <dataValidation type="list" allowBlank="1" showInputMessage="1" showErrorMessage="1" sqref="B30" xr:uid="{E8AFD9CD-0853-4F21-B05B-2A26888ECE74}">
      <formula1>INDIRECT(_xlfn.CONCAT(Profession,"_melee_skills"))</formula1>
    </dataValidation>
    <dataValidation type="list" allowBlank="1" showInputMessage="1" showErrorMessage="1" sqref="B24:B26 C30:C31" xr:uid="{37166F25-5BB1-413B-AC68-7F83218B15BF}">
      <formula1>"+1,+2,+3"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ErrorMessage="1" xr:uid="{645C2EA3-0B34-4C18-9945-1672996141A5}">
          <x14:formula1>
            <xm:f>Lookups!$A$2:$A$11</xm:f>
          </x14:formula1>
          <xm:sqref>B3</xm:sqref>
        </x14:dataValidation>
        <x14:dataValidation type="list" allowBlank="1" showInputMessage="1" showErrorMessage="1" xr:uid="{73DD4A22-2BFE-43E6-BE1B-5C42B80C82CE}">
          <x14:formula1>
            <xm:f>Lookups!$A$22:$A$31</xm:f>
          </x14:formula1>
          <xm:sqref>B4</xm:sqref>
        </x14:dataValidation>
        <x14:dataValidation type="list" allowBlank="1" showInputMessage="1" showErrorMessage="1" xr:uid="{1CD413E7-B81E-4F2D-B3F5-E7B787600522}">
          <x14:formula1>
            <xm:f>Lookups!$A$14:$A$19</xm:f>
          </x14:formula1>
          <xm:sqref>B8</xm:sqref>
        </x14:dataValidation>
        <x14:dataValidation type="list" allowBlank="1" showInputMessage="1" showErrorMessage="1" xr:uid="{34E85F72-1F7D-4547-AB7B-BF2563FEB07D}">
          <x14:formula1>
            <xm:f>Lookups!$A$34:$A$38</xm:f>
          </x14:formula1>
          <xm:sqref>G30:G31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BAAEB-C6A6-40F6-AB81-5F754E23D4D2}">
  <dimension ref="A5:T19"/>
  <sheetViews>
    <sheetView topLeftCell="A9" workbookViewId="0">
      <selection activeCell="I24" sqref="I24"/>
    </sheetView>
  </sheetViews>
  <sheetFormatPr defaultRowHeight="14.5" x14ac:dyDescent="0.35"/>
  <cols>
    <col min="1" max="1" width="10" bestFit="1" customWidth="1"/>
    <col min="15" max="16" width="4.7265625" customWidth="1"/>
    <col min="17" max="17" width="4.6328125" customWidth="1"/>
    <col min="18" max="18" width="4.90625" customWidth="1"/>
    <col min="19" max="19" width="7.81640625" customWidth="1"/>
    <col min="20" max="20" width="6.6328125" customWidth="1"/>
  </cols>
  <sheetData>
    <row r="5" spans="1:20" x14ac:dyDescent="0.35">
      <c r="B5" s="1" t="s">
        <v>49</v>
      </c>
      <c r="L5" s="1"/>
    </row>
    <row r="6" spans="1:20" x14ac:dyDescent="0.35">
      <c r="I6" t="s">
        <v>50</v>
      </c>
      <c r="K6" s="13">
        <f>28-SUM(J8:J13)</f>
        <v>28</v>
      </c>
      <c r="O6" s="1"/>
    </row>
    <row r="7" spans="1:20" x14ac:dyDescent="0.35">
      <c r="B7" s="14" t="s">
        <v>18</v>
      </c>
      <c r="C7" s="14" t="s">
        <v>19</v>
      </c>
      <c r="D7" s="14" t="s">
        <v>20</v>
      </c>
      <c r="E7" s="14" t="s">
        <v>22</v>
      </c>
      <c r="F7" s="14" t="s">
        <v>23</v>
      </c>
      <c r="G7" s="14" t="s">
        <v>24</v>
      </c>
      <c r="I7" s="1" t="s">
        <v>44</v>
      </c>
      <c r="K7" s="14" t="s">
        <v>45</v>
      </c>
      <c r="M7" s="1" t="s">
        <v>43</v>
      </c>
      <c r="O7" s="2"/>
      <c r="P7" s="2"/>
      <c r="Q7" s="2"/>
      <c r="R7" s="2"/>
      <c r="S7" s="2"/>
      <c r="T7" s="1"/>
    </row>
    <row r="8" spans="1:20" x14ac:dyDescent="0.35">
      <c r="B8" s="38"/>
      <c r="C8" s="39"/>
      <c r="D8" s="39"/>
      <c r="E8" s="39"/>
      <c r="F8" s="39"/>
      <c r="G8" s="40"/>
      <c r="I8" s="35"/>
      <c r="J8" s="10">
        <f t="shared" ref="J8:J13" si="0">_xlfn.XLOOKUP(I8,$B$17:$L$17,$B$19:$L$19,0)</f>
        <v>0</v>
      </c>
      <c r="M8" s="35"/>
      <c r="O8" s="10"/>
      <c r="P8" s="10"/>
      <c r="Q8" s="10"/>
      <c r="R8" s="10"/>
      <c r="S8" s="10"/>
      <c r="T8" s="1"/>
    </row>
    <row r="9" spans="1:20" x14ac:dyDescent="0.35">
      <c r="I9" s="36"/>
      <c r="J9" s="10">
        <f t="shared" si="0"/>
        <v>0</v>
      </c>
      <c r="M9" s="36"/>
      <c r="O9" s="10"/>
      <c r="P9" s="10"/>
      <c r="Q9" s="10"/>
      <c r="R9" s="10"/>
      <c r="S9" s="10"/>
      <c r="T9" s="1"/>
    </row>
    <row r="10" spans="1:20" x14ac:dyDescent="0.35">
      <c r="I10" s="36"/>
      <c r="J10" s="10">
        <f t="shared" si="0"/>
        <v>0</v>
      </c>
      <c r="K10" s="14" t="s">
        <v>45</v>
      </c>
      <c r="M10" s="36"/>
      <c r="O10" s="10"/>
      <c r="P10" s="10"/>
      <c r="Q10" s="10"/>
      <c r="R10" s="10"/>
      <c r="S10" s="10"/>
      <c r="T10" s="1"/>
    </row>
    <row r="11" spans="1:20" x14ac:dyDescent="0.35">
      <c r="I11" s="36"/>
      <c r="J11" s="10">
        <f t="shared" si="0"/>
        <v>0</v>
      </c>
      <c r="M11" s="36"/>
      <c r="O11" s="10"/>
      <c r="P11" s="10"/>
      <c r="Q11" s="10"/>
      <c r="R11" s="10"/>
      <c r="S11" s="10"/>
      <c r="T11" s="1"/>
    </row>
    <row r="12" spans="1:20" x14ac:dyDescent="0.35">
      <c r="I12" s="36"/>
      <c r="J12" s="10">
        <f t="shared" si="0"/>
        <v>0</v>
      </c>
      <c r="M12" s="36"/>
      <c r="O12" s="10"/>
      <c r="P12" s="10"/>
      <c r="Q12" s="10"/>
      <c r="R12" s="10"/>
      <c r="S12" s="10"/>
      <c r="T12" s="1"/>
    </row>
    <row r="13" spans="1:20" x14ac:dyDescent="0.35">
      <c r="I13" s="37"/>
      <c r="J13" s="10">
        <f t="shared" si="0"/>
        <v>0</v>
      </c>
      <c r="M13" s="37"/>
      <c r="O13" s="10"/>
      <c r="P13" s="10"/>
      <c r="Q13" s="10"/>
      <c r="R13" s="10"/>
      <c r="S13" s="10"/>
      <c r="T13" s="1"/>
    </row>
    <row r="16" spans="1:20" x14ac:dyDescent="0.35">
      <c r="A16" t="s">
        <v>48</v>
      </c>
    </row>
    <row r="17" spans="1:12" x14ac:dyDescent="0.35">
      <c r="A17" s="5" t="s">
        <v>27</v>
      </c>
      <c r="B17" s="11">
        <v>18</v>
      </c>
      <c r="C17" s="11">
        <v>17</v>
      </c>
      <c r="D17" s="11">
        <v>16</v>
      </c>
      <c r="E17" s="11">
        <v>15</v>
      </c>
      <c r="F17" s="11">
        <v>14</v>
      </c>
      <c r="G17" s="11">
        <v>13</v>
      </c>
      <c r="H17" s="11">
        <v>12</v>
      </c>
      <c r="I17" s="11">
        <v>11</v>
      </c>
      <c r="J17" s="11">
        <v>10</v>
      </c>
      <c r="K17" s="11">
        <v>9</v>
      </c>
      <c r="L17" s="12">
        <v>8</v>
      </c>
    </row>
    <row r="18" spans="1:12" x14ac:dyDescent="0.35">
      <c r="A18" s="7" t="s">
        <v>47</v>
      </c>
      <c r="B18" s="8">
        <f>_xlfn.FLOOR.MATH((B17-10)/2)</f>
        <v>4</v>
      </c>
      <c r="C18" s="8">
        <f t="shared" ref="C18:L18" si="1">_xlfn.FLOOR.MATH((C17-10)/2)</f>
        <v>3</v>
      </c>
      <c r="D18" s="8">
        <f t="shared" si="1"/>
        <v>3</v>
      </c>
      <c r="E18" s="8">
        <f t="shared" si="1"/>
        <v>2</v>
      </c>
      <c r="F18" s="8">
        <f t="shared" si="1"/>
        <v>2</v>
      </c>
      <c r="G18" s="8">
        <f t="shared" si="1"/>
        <v>1</v>
      </c>
      <c r="H18" s="8">
        <f t="shared" si="1"/>
        <v>1</v>
      </c>
      <c r="I18" s="8">
        <f t="shared" si="1"/>
        <v>0</v>
      </c>
      <c r="J18" s="8">
        <f t="shared" si="1"/>
        <v>0</v>
      </c>
      <c r="K18" s="8">
        <f t="shared" si="1"/>
        <v>-1</v>
      </c>
      <c r="L18" s="9">
        <f t="shared" si="1"/>
        <v>-1</v>
      </c>
    </row>
    <row r="19" spans="1:12" x14ac:dyDescent="0.35">
      <c r="A19" s="6" t="s">
        <v>46</v>
      </c>
      <c r="B19" s="3">
        <v>16</v>
      </c>
      <c r="C19" s="3">
        <v>13</v>
      </c>
      <c r="D19" s="3">
        <v>10</v>
      </c>
      <c r="E19" s="3">
        <v>8</v>
      </c>
      <c r="F19" s="3">
        <v>6</v>
      </c>
      <c r="G19" s="3">
        <v>5</v>
      </c>
      <c r="H19" s="3">
        <v>4</v>
      </c>
      <c r="I19" s="3">
        <v>3</v>
      </c>
      <c r="J19" s="3">
        <v>2</v>
      </c>
      <c r="K19" s="3">
        <v>1</v>
      </c>
      <c r="L19" s="4">
        <v>0</v>
      </c>
    </row>
  </sheetData>
  <conditionalFormatting sqref="K6">
    <cfRule type="cellIs" dxfId="0" priority="1" operator="lessThan">
      <formula>0</formula>
    </cfRule>
  </conditionalFormatting>
  <dataValidations count="1">
    <dataValidation type="whole" allowBlank="1" showInputMessage="1" showErrorMessage="1" errorTitle="Score is out of range" error="Point buy scores must be between 8 and 18" sqref="I8:I13 M8:M13" xr:uid="{C39B8C5A-9372-4C1D-B73B-4D6D57EE1F7A}">
      <formula1>8</formula1>
      <formula2>18</formula2>
    </dataValidation>
  </dataValidation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CFA93-D889-44C8-A8CD-12D4AB3D7EB1}">
  <dimension ref="A1:K38"/>
  <sheetViews>
    <sheetView topLeftCell="A21" workbookViewId="0">
      <selection activeCell="B15" sqref="B15"/>
    </sheetView>
  </sheetViews>
  <sheetFormatPr defaultRowHeight="14.5" x14ac:dyDescent="0.35"/>
  <cols>
    <col min="1" max="1" width="13.6328125" customWidth="1"/>
    <col min="2" max="2" width="10.26953125" bestFit="1" customWidth="1"/>
    <col min="3" max="3" width="13.90625" bestFit="1" customWidth="1"/>
    <col min="4" max="4" width="10.453125" bestFit="1" customWidth="1"/>
    <col min="5" max="5" width="13.6328125" bestFit="1" customWidth="1"/>
    <col min="6" max="7" width="13.08984375" bestFit="1" customWidth="1"/>
    <col min="8" max="9" width="15.54296875" bestFit="1" customWidth="1"/>
    <col min="10" max="10" width="23.26953125" customWidth="1"/>
  </cols>
  <sheetData>
    <row r="1" spans="1:11" x14ac:dyDescent="0.35">
      <c r="A1" s="1" t="s">
        <v>1</v>
      </c>
      <c r="B1" s="1" t="s">
        <v>10</v>
      </c>
      <c r="C1" s="1" t="s">
        <v>12</v>
      </c>
      <c r="D1" s="1" t="s">
        <v>13</v>
      </c>
      <c r="E1" s="1" t="s">
        <v>11</v>
      </c>
      <c r="F1" s="1" t="s">
        <v>70</v>
      </c>
      <c r="G1" s="1" t="s">
        <v>69</v>
      </c>
      <c r="H1" s="1" t="s">
        <v>15</v>
      </c>
      <c r="I1" s="1" t="s">
        <v>16</v>
      </c>
      <c r="J1" s="1" t="s">
        <v>17</v>
      </c>
      <c r="K1" s="1" t="s">
        <v>67</v>
      </c>
    </row>
    <row r="2" spans="1:11" x14ac:dyDescent="0.35">
      <c r="A2" t="s">
        <v>38</v>
      </c>
      <c r="B2">
        <v>7</v>
      </c>
      <c r="C2">
        <v>11</v>
      </c>
      <c r="D2">
        <v>10</v>
      </c>
      <c r="E2" t="s">
        <v>14</v>
      </c>
      <c r="F2" t="s">
        <v>18</v>
      </c>
      <c r="H2" t="s">
        <v>19</v>
      </c>
      <c r="I2" t="s">
        <v>18</v>
      </c>
      <c r="J2" t="s">
        <v>20</v>
      </c>
    </row>
    <row r="3" spans="1:11" x14ac:dyDescent="0.35">
      <c r="A3" t="s">
        <v>6</v>
      </c>
      <c r="B3">
        <v>7</v>
      </c>
      <c r="C3">
        <v>10</v>
      </c>
      <c r="D3">
        <v>11</v>
      </c>
      <c r="E3" t="s">
        <v>25</v>
      </c>
      <c r="F3" t="s">
        <v>18</v>
      </c>
      <c r="G3" t="s">
        <v>19</v>
      </c>
      <c r="H3" t="s">
        <v>19</v>
      </c>
      <c r="I3" t="s">
        <v>19</v>
      </c>
      <c r="J3" t="s">
        <v>24</v>
      </c>
    </row>
    <row r="4" spans="1:11" x14ac:dyDescent="0.35">
      <c r="A4" t="s">
        <v>2</v>
      </c>
      <c r="B4">
        <v>7</v>
      </c>
      <c r="C4">
        <v>11</v>
      </c>
      <c r="D4">
        <v>11</v>
      </c>
      <c r="E4" t="s">
        <v>25</v>
      </c>
      <c r="F4" t="s">
        <v>18</v>
      </c>
      <c r="H4" t="s">
        <v>19</v>
      </c>
      <c r="I4" t="s">
        <v>18</v>
      </c>
      <c r="J4" t="s">
        <v>23</v>
      </c>
    </row>
    <row r="5" spans="1:11" x14ac:dyDescent="0.35">
      <c r="A5" t="s">
        <v>3</v>
      </c>
      <c r="B5">
        <v>8</v>
      </c>
      <c r="C5">
        <v>10</v>
      </c>
      <c r="D5">
        <v>10</v>
      </c>
      <c r="E5" t="s">
        <v>14</v>
      </c>
      <c r="F5" t="s">
        <v>18</v>
      </c>
      <c r="H5" t="s">
        <v>19</v>
      </c>
      <c r="I5" t="s">
        <v>18</v>
      </c>
      <c r="J5" t="s">
        <v>20</v>
      </c>
    </row>
    <row r="6" spans="1:11" x14ac:dyDescent="0.35">
      <c r="A6" t="s">
        <v>5</v>
      </c>
      <c r="B6">
        <v>8</v>
      </c>
      <c r="C6">
        <v>10</v>
      </c>
      <c r="D6">
        <v>12</v>
      </c>
      <c r="E6" t="s">
        <v>14</v>
      </c>
      <c r="F6" t="s">
        <v>18</v>
      </c>
      <c r="H6" t="s">
        <v>19</v>
      </c>
      <c r="I6" t="s">
        <v>18</v>
      </c>
      <c r="J6" t="s">
        <v>24</v>
      </c>
    </row>
    <row r="7" spans="1:11" x14ac:dyDescent="0.35">
      <c r="A7" t="s">
        <v>7</v>
      </c>
      <c r="B7">
        <v>7</v>
      </c>
      <c r="C7">
        <v>11</v>
      </c>
      <c r="D7">
        <v>10</v>
      </c>
      <c r="E7" t="s">
        <v>25</v>
      </c>
      <c r="F7" t="s">
        <v>18</v>
      </c>
      <c r="G7" t="s">
        <v>19</v>
      </c>
      <c r="H7" t="s">
        <v>19</v>
      </c>
      <c r="I7" t="s">
        <v>18</v>
      </c>
      <c r="J7" t="s">
        <v>19</v>
      </c>
    </row>
    <row r="8" spans="1:11" x14ac:dyDescent="0.35">
      <c r="A8" t="s">
        <v>4</v>
      </c>
      <c r="B8">
        <v>6</v>
      </c>
      <c r="C8">
        <v>12</v>
      </c>
      <c r="D8">
        <v>10</v>
      </c>
      <c r="E8" t="s">
        <v>25</v>
      </c>
      <c r="F8" t="s">
        <v>19</v>
      </c>
      <c r="H8" t="s">
        <v>19</v>
      </c>
      <c r="I8" t="s">
        <v>19</v>
      </c>
      <c r="J8" t="s">
        <v>24</v>
      </c>
    </row>
    <row r="9" spans="1:11" x14ac:dyDescent="0.35">
      <c r="A9" t="s">
        <v>8</v>
      </c>
      <c r="B9">
        <v>6</v>
      </c>
      <c r="C9">
        <v>11</v>
      </c>
      <c r="D9">
        <v>10</v>
      </c>
      <c r="E9" t="s">
        <v>26</v>
      </c>
      <c r="F9" t="s">
        <v>18</v>
      </c>
      <c r="H9" t="s">
        <v>19</v>
      </c>
      <c r="I9" t="s">
        <v>24</v>
      </c>
      <c r="J9" t="s">
        <v>20</v>
      </c>
    </row>
    <row r="10" spans="1:11" x14ac:dyDescent="0.35">
      <c r="A10" t="s">
        <v>9</v>
      </c>
      <c r="B10">
        <v>6</v>
      </c>
      <c r="C10">
        <v>10</v>
      </c>
      <c r="D10">
        <v>12</v>
      </c>
      <c r="E10" t="s">
        <v>26</v>
      </c>
      <c r="F10" t="s">
        <v>18</v>
      </c>
      <c r="H10" t="s">
        <v>19</v>
      </c>
      <c r="I10" t="s">
        <v>22</v>
      </c>
      <c r="J10" t="s">
        <v>23</v>
      </c>
    </row>
    <row r="11" spans="1:11" x14ac:dyDescent="0.35">
      <c r="A11" t="s">
        <v>66</v>
      </c>
      <c r="B11">
        <v>6</v>
      </c>
      <c r="C11">
        <v>11</v>
      </c>
      <c r="D11">
        <v>11</v>
      </c>
      <c r="E11" t="s">
        <v>26</v>
      </c>
      <c r="F11" t="s">
        <v>18</v>
      </c>
      <c r="G11" t="s">
        <v>19</v>
      </c>
      <c r="H11" t="s">
        <v>19</v>
      </c>
      <c r="I11" t="s">
        <v>18</v>
      </c>
      <c r="J11" t="s">
        <v>19</v>
      </c>
      <c r="K11" t="s">
        <v>23</v>
      </c>
    </row>
    <row r="13" spans="1:11" x14ac:dyDescent="0.35">
      <c r="A13" t="s">
        <v>21</v>
      </c>
    </row>
    <row r="14" spans="1:11" x14ac:dyDescent="0.35">
      <c r="A14" t="s">
        <v>18</v>
      </c>
    </row>
    <row r="15" spans="1:11" x14ac:dyDescent="0.35">
      <c r="A15" t="s">
        <v>19</v>
      </c>
    </row>
    <row r="16" spans="1:11" x14ac:dyDescent="0.35">
      <c r="A16" t="s">
        <v>20</v>
      </c>
    </row>
    <row r="17" spans="1:4" x14ac:dyDescent="0.35">
      <c r="A17" t="s">
        <v>22</v>
      </c>
    </row>
    <row r="18" spans="1:4" x14ac:dyDescent="0.35">
      <c r="A18" t="s">
        <v>23</v>
      </c>
    </row>
    <row r="19" spans="1:4" x14ac:dyDescent="0.35">
      <c r="A19" t="s">
        <v>24</v>
      </c>
    </row>
    <row r="21" spans="1:4" x14ac:dyDescent="0.35">
      <c r="A21" t="s">
        <v>28</v>
      </c>
      <c r="B21" t="s">
        <v>29</v>
      </c>
      <c r="C21" t="s">
        <v>34</v>
      </c>
      <c r="D21" t="s">
        <v>71</v>
      </c>
    </row>
    <row r="22" spans="1:4" x14ac:dyDescent="0.35">
      <c r="A22">
        <v>1</v>
      </c>
      <c r="B22" t="s">
        <v>30</v>
      </c>
      <c r="C22">
        <v>3</v>
      </c>
      <c r="D22">
        <v>1</v>
      </c>
    </row>
    <row r="23" spans="1:4" x14ac:dyDescent="0.35">
      <c r="A23">
        <v>2</v>
      </c>
      <c r="B23" t="s">
        <v>30</v>
      </c>
      <c r="C23">
        <v>4</v>
      </c>
      <c r="D23">
        <v>1</v>
      </c>
    </row>
    <row r="24" spans="1:4" x14ac:dyDescent="0.35">
      <c r="A24">
        <v>3</v>
      </c>
      <c r="B24" t="s">
        <v>30</v>
      </c>
      <c r="C24">
        <v>5</v>
      </c>
      <c r="D24">
        <v>1</v>
      </c>
    </row>
    <row r="25" spans="1:4" x14ac:dyDescent="0.35">
      <c r="A25">
        <v>4</v>
      </c>
      <c r="B25" t="s">
        <v>30</v>
      </c>
      <c r="C25">
        <v>6</v>
      </c>
      <c r="D25">
        <v>1</v>
      </c>
    </row>
    <row r="26" spans="1:4" x14ac:dyDescent="0.35">
      <c r="A26">
        <v>5</v>
      </c>
      <c r="B26" t="s">
        <v>31</v>
      </c>
      <c r="C26">
        <v>8</v>
      </c>
      <c r="D26">
        <v>2</v>
      </c>
    </row>
    <row r="27" spans="1:4" x14ac:dyDescent="0.35">
      <c r="A27">
        <v>6</v>
      </c>
      <c r="B27" t="s">
        <v>31</v>
      </c>
      <c r="C27">
        <v>10</v>
      </c>
      <c r="D27">
        <v>2</v>
      </c>
    </row>
    <row r="28" spans="1:4" x14ac:dyDescent="0.35">
      <c r="A28">
        <v>7</v>
      </c>
      <c r="B28" t="s">
        <v>31</v>
      </c>
      <c r="C28">
        <v>12</v>
      </c>
      <c r="D28">
        <v>2</v>
      </c>
    </row>
    <row r="29" spans="1:4" x14ac:dyDescent="0.35">
      <c r="A29">
        <v>8</v>
      </c>
      <c r="B29" t="s">
        <v>32</v>
      </c>
      <c r="C29">
        <v>16</v>
      </c>
      <c r="D29">
        <v>3</v>
      </c>
    </row>
    <row r="30" spans="1:4" x14ac:dyDescent="0.35">
      <c r="A30">
        <v>9</v>
      </c>
      <c r="B30" t="s">
        <v>32</v>
      </c>
      <c r="C30">
        <v>20</v>
      </c>
      <c r="D30">
        <v>3</v>
      </c>
    </row>
    <row r="31" spans="1:4" x14ac:dyDescent="0.35">
      <c r="A31">
        <v>10</v>
      </c>
      <c r="B31" t="s">
        <v>32</v>
      </c>
      <c r="C31">
        <v>24</v>
      </c>
      <c r="D31">
        <v>3</v>
      </c>
    </row>
    <row r="33" spans="1:2" x14ac:dyDescent="0.35">
      <c r="A33" t="s">
        <v>62</v>
      </c>
      <c r="B33" t="s">
        <v>65</v>
      </c>
    </row>
    <row r="34" spans="1:2" x14ac:dyDescent="0.35">
      <c r="A34" t="s">
        <v>63</v>
      </c>
      <c r="B34">
        <v>2.5</v>
      </c>
    </row>
    <row r="35" spans="1:2" x14ac:dyDescent="0.35">
      <c r="A35" t="s">
        <v>26</v>
      </c>
      <c r="B35">
        <v>3.5</v>
      </c>
    </row>
    <row r="36" spans="1:2" x14ac:dyDescent="0.35">
      <c r="A36" t="s">
        <v>25</v>
      </c>
      <c r="B36">
        <v>4.5</v>
      </c>
    </row>
    <row r="37" spans="1:2" x14ac:dyDescent="0.35">
      <c r="A37" t="s">
        <v>14</v>
      </c>
      <c r="B37">
        <v>5.5</v>
      </c>
    </row>
    <row r="38" spans="1:2" x14ac:dyDescent="0.35">
      <c r="A38" t="s">
        <v>64</v>
      </c>
      <c r="B38">
        <v>6.5</v>
      </c>
    </row>
  </sheetData>
  <phoneticPr fontId="5" type="noConversion"/>
  <pageMargins left="0.7" right="0.7" top="0.75" bottom="0.75" header="0.3" footer="0.3"/>
  <pageSetup paperSize="9" orientation="portrait" horizontalDpi="0"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4 R V 0 9 e h C a m A A A A 9 g A A A B I A H A B D b 2 5 m a W c v U G F j a 2 F n Z S 5 4 b W w g o h g A K K A U A A A A A A A A A A A A A A A A A A A A A A A A A A A A h Y + 9 D o I w H M R f h X S n H 8 i g 5 E 9 J d H C R x M T E u D a l Q i M U Q 4 v l 3 R x 8 J F 9 B j K J u j n f 3 u + T u f r 1 B N j R 1 c F G d 1 a 1 J E c M U B c r I t t C m T F H v j u E c Z R y 2 Q p 5 E q Y I R N j Y Z r E 5 R 5 d w 5 I c R 7 j / 0 M t 1 1 J I k o Z O e S b n a x U I 0 J t r B N G K v R p F f 9 b i M P + N Y Z H m L E F j m m M K Z D J h F y b L x C N e 5 / p j w m r v n Z 9 p 7 g y 4 X o J Z J J A 3 h / 4 A 1 B L A w Q U A A I A C A D 6 n h F 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4 R V y i K R 7 g O A A A A E Q A A A B M A H A B G b 3 J t d W x h c y 9 T Z W N 0 a W 9 u M S 5 t I K I Y A C i g F A A A A A A A A A A A A A A A A A A A A A A A A A A A A C t O T S 7 J z M 9 T C I b Q h t Y A U E s B A i 0 A F A A C A A g A + p 4 R V 0 9 e h C a m A A A A 9 g A A A B I A A A A A A A A A A A A A A A A A A A A A A E N v b m Z p Z y 9 Q Y W N r Y W d l L n h t b F B L A Q I t A B Q A A g A I A P q e E V c P y u m r p A A A A O k A A A A T A A A A A A A A A A A A A A A A A P I A A A B b Q 2 9 u d G V u d F 9 U e X B l c 1 0 u e G 1 s U E s B A i 0 A F A A C A A g A + p 4 R 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4 u H Q 9 P T u 5 G o X N 4 q j V T y p I A A A A A A g A A A A A A E G Y A A A A B A A A g A A A A F u f v D k U v r O C K S G f b 8 r p r D z L k A N o Y i a e j 7 u B W z F W s Q X Y A A A A A D o A A A A A C A A A g A A A A 7 o R / i C Z g I 1 3 S U j K v O r t T c a L 0 g P W 7 y Z X A H v D k v A 9 r B 4 h Q A A A A N 0 S b / h c / I q t s T c k V u J Y z l L b 9 8 E n / M B 0 H A c K v W G l h J 5 u M u b f m y A c S S z v a i L + 8 o A y s D m G G 8 e X P S G N b 2 V b s A N m a g Y w L M f 9 j c K c k A 8 m 9 s 9 i T M a 5 A A A A A s w J Y m 9 w m Y P o 4 P 8 z Y Y e p Y 5 5 / I f S V L M 4 D U c W s d j e 7 m 0 3 l v a 0 q C l i u Y e G O z v 7 B w c 4 0 q 8 g K z W g 1 e L C C K F a V 5 h R d 5 3 g = = < / D a t a M a s h u p > 
</file>

<file path=customXml/itemProps1.xml><?xml version="1.0" encoding="utf-8"?>
<ds:datastoreItem xmlns:ds="http://schemas.openxmlformats.org/officeDocument/2006/customXml" ds:itemID="{A9AB0C17-4D46-41BD-B3A4-81087609A8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53</vt:i4>
      </vt:variant>
    </vt:vector>
  </HeadingPairs>
  <TitlesOfParts>
    <vt:vector size="56" baseType="lpstr">
      <vt:lpstr>Character</vt:lpstr>
      <vt:lpstr>Ability Scores</vt:lpstr>
      <vt:lpstr>Lookups</vt:lpstr>
      <vt:lpstr>AC_magic_bonus</vt:lpstr>
      <vt:lpstr>AC_Mod</vt:lpstr>
      <vt:lpstr>Barbarian_ability_bonuses</vt:lpstr>
      <vt:lpstr>Barbarian_melee_skills</vt:lpstr>
      <vt:lpstr>Bard_Ability_Bonuses</vt:lpstr>
      <vt:lpstr>Bard_melee_skills</vt:lpstr>
      <vt:lpstr>Base_AC_From_Armour</vt:lpstr>
      <vt:lpstr>CHA</vt:lpstr>
      <vt:lpstr>CHA_MOD</vt:lpstr>
      <vt:lpstr>CHA_SCM</vt:lpstr>
      <vt:lpstr>Cleric_ability_bonuses</vt:lpstr>
      <vt:lpstr>Cleric_melee_skills</vt:lpstr>
      <vt:lpstr>CON</vt:lpstr>
      <vt:lpstr>CON_Mod</vt:lpstr>
      <vt:lpstr>CON_SCM</vt:lpstr>
      <vt:lpstr>DEX</vt:lpstr>
      <vt:lpstr>DEX_MOD</vt:lpstr>
      <vt:lpstr>DEX_SCM</vt:lpstr>
      <vt:lpstr>Druid_Ability_Bonuses</vt:lpstr>
      <vt:lpstr>Druid_melee_skills</vt:lpstr>
      <vt:lpstr>Fighter_Ability_Bonuses</vt:lpstr>
      <vt:lpstr>Fighter_melee_skills</vt:lpstr>
      <vt:lpstr>INT</vt:lpstr>
      <vt:lpstr>INT_MOD</vt:lpstr>
      <vt:lpstr>INT_SCM</vt:lpstr>
      <vt:lpstr>Level</vt:lpstr>
      <vt:lpstr>MD_magic_bonus</vt:lpstr>
      <vt:lpstr>MD_Mod</vt:lpstr>
      <vt:lpstr>melee_atk_skills</vt:lpstr>
      <vt:lpstr>Melee_Damage_Die</vt:lpstr>
      <vt:lpstr>melee_item_magic_bonus</vt:lpstr>
      <vt:lpstr>Missile_Damage_Die</vt:lpstr>
      <vt:lpstr>missile_magic_bonus</vt:lpstr>
      <vt:lpstr>Paladin_ability_bonuses</vt:lpstr>
      <vt:lpstr>Paladin_melee_skills</vt:lpstr>
      <vt:lpstr>PD_magic_bonus</vt:lpstr>
      <vt:lpstr>PD_Mod</vt:lpstr>
      <vt:lpstr>Profession</vt:lpstr>
      <vt:lpstr>Ranger_ability_bonuses</vt:lpstr>
      <vt:lpstr>Ranger_melee_skills</vt:lpstr>
      <vt:lpstr>Rogue_ability_bonuses</vt:lpstr>
      <vt:lpstr>Rogue_melee_skills</vt:lpstr>
      <vt:lpstr>Sorcerer_ability_bonuses</vt:lpstr>
      <vt:lpstr>Sorcerer_melee_skills</vt:lpstr>
      <vt:lpstr>STR</vt:lpstr>
      <vt:lpstr>STR_Mod</vt:lpstr>
      <vt:lpstr>STR_SCM</vt:lpstr>
      <vt:lpstr>STR_SkillCheckMod</vt:lpstr>
      <vt:lpstr>WIS</vt:lpstr>
      <vt:lpstr>WIS_MOD</vt:lpstr>
      <vt:lpstr>WIS_SCM</vt:lpstr>
      <vt:lpstr>Wizard_ability_bonuses</vt:lpstr>
      <vt:lpstr>Wizard_melee_skills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Tolley</dc:creator>
  <cp:lastModifiedBy>Mark Tolley</cp:lastModifiedBy>
  <dcterms:created xsi:type="dcterms:W3CDTF">2022-06-12T09:19:06Z</dcterms:created>
  <dcterms:modified xsi:type="dcterms:W3CDTF">2023-12-18T19:46:54Z</dcterms:modified>
</cp:coreProperties>
</file>